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210" windowHeight="6855" activeTab="5"/>
  </bookViews>
  <sheets>
    <sheet name="notes" sheetId="1" r:id="rId1"/>
    <sheet name="cis" sheetId="2" r:id="rId2"/>
    <sheet name="ski" sheetId="3" r:id="rId3"/>
    <sheet name="cce" sheetId="4" r:id="rId4"/>
    <sheet name="cbs" sheetId="5" r:id="rId5"/>
    <sheet name="ccf" sheetId="6" r:id="rId6"/>
  </sheets>
  <externalReferences>
    <externalReference r:id="rId9"/>
    <externalReference r:id="rId10"/>
  </externalReferences>
  <definedNames>
    <definedName name="_xlnm.Print_Area" localSheetId="4">'cbs'!$A$1:$I$61</definedName>
    <definedName name="_xlnm.Print_Area" localSheetId="3">'cce'!$A$1:$K$37</definedName>
    <definedName name="_xlnm.Print_Area" localSheetId="1">'cis'!$A$1:$K$62</definedName>
  </definedNames>
  <calcPr fullCalcOnLoad="1"/>
</workbook>
</file>

<file path=xl/sharedStrings.xml><?xml version="1.0" encoding="utf-8"?>
<sst xmlns="http://schemas.openxmlformats.org/spreadsheetml/2006/main" count="505" uniqueCount="404">
  <si>
    <t xml:space="preserve">PERAK CORPORATION BERHAD </t>
  </si>
  <si>
    <t>(Company no. 210915-U)</t>
  </si>
  <si>
    <t>(Incorporated in Malaysia)</t>
  </si>
  <si>
    <t>NOTES TO THE QUARTERLY REPORT - 30 SEPTEMBER 2002</t>
  </si>
  <si>
    <t>Accounting Policies</t>
  </si>
  <si>
    <t>The interim financial report is unaudited and has been prepared in accordance with MASB 26, Interim Financial</t>
  </si>
  <si>
    <t xml:space="preserve"> Reporting .The accounting policies and methods of computation used in the preparation of the quarterly financial </t>
  </si>
  <si>
    <t xml:space="preserve">statements are consistent with that of the audited financial statements for the financial year ended 31 December, </t>
  </si>
  <si>
    <t>2001except for the following:</t>
  </si>
  <si>
    <t xml:space="preserve">(a) Adoption of MASB 24, Financial Instruments : Disclosure and Presentation whereby the Redeemable </t>
  </si>
  <si>
    <t xml:space="preserve">      Preference Shares (RPS) (see note 12),  are now deemed as a financial liability and the preference dividends due </t>
  </si>
  <si>
    <t xml:space="preserve">      and to be declared on the RPS are deemed as financial costs.  Accordingly, the treatment of the total </t>
  </si>
  <si>
    <t xml:space="preserve">      cumulative gross dividends which were previously deferred have been amortised over the remaining term of </t>
  </si>
  <si>
    <t xml:space="preserve">      RPS and the annual dividend obligation is accrued for in full by reference to each RPS holders' costs of funds </t>
  </si>
  <si>
    <t xml:space="preserve">      obtainable on a 3 or 6 months basis plus 1.25% for the current financial period to date. At 30 September, 2002 </t>
  </si>
  <si>
    <r>
      <t xml:space="preserve">      the RPS are classified as long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term debts which were previously shown as part of minority interests. The effect</t>
    </r>
  </si>
  <si>
    <r>
      <t xml:space="preserve">      of the change is RM6.3 million (2001: NIL million) and RM6.3 million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(2001: NIL million) charge to the </t>
    </r>
  </si>
  <si>
    <t xml:space="preserve">      income  statement for the nine months and the third quarter ended 30 September, 2002 respectively. </t>
  </si>
  <si>
    <t xml:space="preserve">      </t>
  </si>
  <si>
    <t>(b) Adoption of MASB 26, Interim Financial Reporting, whereby a proportion of the year-end contractual bonus is</t>
  </si>
  <si>
    <t xml:space="preserve">      accrued for interim reporting purposes. However, the effect of the change is not material. </t>
  </si>
  <si>
    <t>Qualification of financial statements</t>
  </si>
  <si>
    <t xml:space="preserve">There was no audit qualification in the annual audit report of the Group's previous annual financial statements for </t>
  </si>
  <si>
    <t>the year ended 31 December, 2001.</t>
  </si>
  <si>
    <t>Seasonal or cyclical factors</t>
  </si>
  <si>
    <t xml:space="preserve">The Group's operations are not materially affected by seasonal or cyclicality factors. However, there is a </t>
  </si>
  <si>
    <t xml:space="preserve"> compensating effect on its results due to the performance of the various segmental activities of the Group.</t>
  </si>
  <si>
    <t>Items of unusual nature and amount</t>
  </si>
  <si>
    <t>There were no items affecting the assets, liabilities, equity, net income, or cash flows of the Group that are unusual</t>
  </si>
  <si>
    <t xml:space="preserve"> because of their nature, size or incidence except as disclosed under Note 1(a) above.</t>
  </si>
  <si>
    <t xml:space="preserve">Changes in estimates of amounts reported in prior interim periods of the current and prior </t>
  </si>
  <si>
    <t>financial years.</t>
  </si>
  <si>
    <t xml:space="preserve">There were no significant changes in estimates of amounts reported in prior interim periods of the current or </t>
  </si>
  <si>
    <t>previous financial years that have a material effect in the current interim period.</t>
  </si>
  <si>
    <t>Issuances, cancellations, repurchases, resale and repayments of debt and equity securities</t>
  </si>
  <si>
    <t>There were no issuance and repayment of debt securities, share buy-backs and share cancellations, in the current</t>
  </si>
  <si>
    <t>financial year to date.</t>
  </si>
  <si>
    <t>Dividends paid</t>
  </si>
  <si>
    <r>
      <t>(a) A final gross dividend of 2 sen (2000: 2 sen) per share on 70.0  million (2000: 70.0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million) paid-up ordinary</t>
    </r>
  </si>
  <si>
    <t xml:space="preserve">      shares of RM1 each less 28% taxation amounting to RM1.008  million (2000: RM1.008  million) in respect of the </t>
  </si>
  <si>
    <t xml:space="preserve">      financial year ended 31 December 2001  was paid on 25 September 2002.</t>
  </si>
  <si>
    <r>
      <t>(b) On 2 September 2002, a sub-subsidiary, paid a final gross dividend of 2 sen totalling  RM1.5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million less 28%</t>
    </r>
  </si>
  <si>
    <t xml:space="preserve">        taxation  amounting to RM1.1  million on RPS Capital of RM73.4 million for the financial  year ended</t>
  </si>
  <si>
    <t xml:space="preserve">        31 December 2001  to its RPS holders.</t>
  </si>
  <si>
    <t xml:space="preserve"> </t>
  </si>
  <si>
    <t>Segment revenue and results</t>
  </si>
  <si>
    <t>The segment revenue and segment results for the business segments for the current financial year-to-date are :</t>
  </si>
  <si>
    <t>Revenue</t>
  </si>
  <si>
    <t>Profit before tax</t>
  </si>
  <si>
    <t>RM'000</t>
  </si>
  <si>
    <t>Manufacturing and consumer products</t>
  </si>
  <si>
    <t>Hotel and tourism</t>
  </si>
  <si>
    <t>Infrastructure</t>
  </si>
  <si>
    <t>Township development</t>
  </si>
  <si>
    <t>Management services and others</t>
  </si>
  <si>
    <t>Inter-segment elimination</t>
  </si>
  <si>
    <t>Unallocated expenses</t>
  </si>
  <si>
    <t xml:space="preserve">All inter-segment transactions have been entered into in the normal course of business and have been established </t>
  </si>
  <si>
    <t>on negotiated terms.</t>
  </si>
  <si>
    <t>All activities of the Group's operations are carried out in Malaysia.</t>
  </si>
  <si>
    <t>Valuations of property, plant and equipment</t>
  </si>
  <si>
    <t xml:space="preserve">The values of property, plant and equipment have been brought forward without amendment from the previous </t>
  </si>
  <si>
    <t>annual financial statements except for the net book values of the property and equipment where depreciation have</t>
  </si>
  <si>
    <t xml:space="preserve"> been provided for in the current quarter and current financial year. Any additions to the property and equipment are</t>
  </si>
  <si>
    <t xml:space="preserve"> carried at cost less depreciation charge for the current quarter and current financial year.</t>
  </si>
  <si>
    <t>The effect of changes in the composition of the Group including business combinations,</t>
  </si>
  <si>
    <t>acquisition or disposal of subsidiaries and long-term investments, restructurings, and</t>
  </si>
  <si>
    <t xml:space="preserve"> discontinuing operations.</t>
  </si>
  <si>
    <t>There were no changes in the composition of the Group for the current period to date except as follows:</t>
  </si>
  <si>
    <t xml:space="preserve">On 22 April 2002, the Company has entered into a Sale and Purchase Agreement with Audrey International </t>
  </si>
  <si>
    <t xml:space="preserve">(M) Bhd ("AIMB") in respect of the proposed disposal of the entire interest on the issued and paid up capital </t>
  </si>
  <si>
    <t xml:space="preserve">of its wholly owned subsidiary Anakku Holdings Sdn Bhd ("AHSB") ("the Proposed Disposal"). The total </t>
  </si>
  <si>
    <t xml:space="preserve">consideration of RM50 million for the Proposed Disposal shall be satisfied by way of cash payment of RM30 </t>
  </si>
  <si>
    <t>million and the balance of RM20 million by way of the issue 11,666,667 of new ordinary shares of RM1.00 each of</t>
  </si>
  <si>
    <t xml:space="preserve">AIMB ("AIMB Shares") at an issue price of approximately RM1.72 per share which was arrived at on a willing buyer </t>
  </si>
  <si>
    <t xml:space="preserve">willing seller basis. </t>
  </si>
  <si>
    <t>The proposed disposal  has been approved conditionally by the Securities Commission ("SC") on  23 August 2002.</t>
  </si>
  <si>
    <t>SC on the 5.8  million ordinary shares of  RM1.00 each to be issued by AIMB( representing 50% of the 11.6 million</t>
  </si>
  <si>
    <t xml:space="preserve"> new ordinary shares of RM1.00  each to  be received by PCB as part consideration for the Proposed Disposal). </t>
  </si>
  <si>
    <t>An application to the SC in respect of the  above waiver was made on 6 September 2002.</t>
  </si>
  <si>
    <t xml:space="preserve">Upon the completion of the Proposed  Disposal, which is expected to be completed by the end of the financial </t>
  </si>
  <si>
    <t xml:space="preserve">year ending 31 December, 2002,  AHSB together with its subsidiaries shall cease to be the subsidiaries of </t>
  </si>
  <si>
    <t>PCB and AIMB shall become an associate of the Company.</t>
  </si>
  <si>
    <t>Subsequent events</t>
  </si>
  <si>
    <t>There were no material events subsequent to the end of the period to date on that have not been reflected in the</t>
  </si>
  <si>
    <t xml:space="preserve"> financial statement for the said period, made up to the latest practicable date except as follows:</t>
  </si>
  <si>
    <t xml:space="preserve">On 28 October 2002, PCB's appeal against the moratorium obligations (see Note 10 above) was not approved by </t>
  </si>
  <si>
    <t xml:space="preserve">On 4 October 2002, Konsortium LPB Sdn Bhd ("KLPB"),  an associate of the company, was informed by EPU </t>
  </si>
  <si>
    <t xml:space="preserve">of the Prime Minister's Department of its decision for KLPB to proceed  with the construction of the West Coast </t>
  </si>
  <si>
    <t>Expressway based on the following:</t>
  </si>
  <si>
    <t>(i) The Selangor stretch shall be privatised on a "Build-Operate-Transfer" basis with the land  acquisition cost of up to</t>
  </si>
  <si>
    <t xml:space="preserve">      RM250.0  million to be borne by the Government of Malaysia  (" Government"); and</t>
  </si>
  <si>
    <t>(ii) For the Perak stretch, the project cost shall be borne by the Government on a deferred  payment basis  subject</t>
  </si>
  <si>
    <t xml:space="preserve">     to the finalisation of the actual cost between the Government and  KLPB.</t>
  </si>
  <si>
    <t xml:space="preserve">Changes in contingent liabilities or contingent assets since the preceding financial year ended </t>
  </si>
  <si>
    <t>31 December 2001.</t>
  </si>
  <si>
    <t>As at</t>
  </si>
  <si>
    <t>latest practicable date</t>
  </si>
  <si>
    <t>31/12/2001</t>
  </si>
  <si>
    <t xml:space="preserve">Guarantees given to banks in respect </t>
  </si>
  <si>
    <t xml:space="preserve">     of facilities granted to subsidiaries (unsecured) </t>
  </si>
  <si>
    <t>*</t>
  </si>
  <si>
    <t xml:space="preserve">     of facilities granted to subsidiaries which were </t>
  </si>
  <si>
    <t xml:space="preserve">     disposed during the last financial year </t>
  </si>
  <si>
    <t>Performance guarantee given to a third party</t>
  </si>
  <si>
    <t xml:space="preserve">   on behalf of a subsidiary which was</t>
  </si>
  <si>
    <t xml:space="preserve">   disposed during the last financial year secured)</t>
  </si>
  <si>
    <t>**</t>
  </si>
  <si>
    <t>Guarantee given to a bank in respect of financial assistance</t>
  </si>
  <si>
    <t xml:space="preserve">   provided by a subsidiary to a third party.</t>
  </si>
  <si>
    <t xml:space="preserve">The Group is currently in the process of being released from the said guarantees, which shall be taken over </t>
  </si>
  <si>
    <t>by the new owners.</t>
  </si>
  <si>
    <t>The financial assistance is in respect of an infrastructure contract being performed  by the third party to  facilitate</t>
  </si>
  <si>
    <t xml:space="preserve"> the ordinary course of business of the subsidiary.</t>
  </si>
  <si>
    <t>Redeemable Preference Shares ("RPS") were issued on 24 December 1999 to the lenders of a subsidiary by a</t>
  </si>
  <si>
    <t>sub-subsidiary, the details of which were announced to the KLSE on 20 January 2000 ( see Note 1(a) ). In the</t>
  </si>
  <si>
    <t xml:space="preserve"> event that the RPS are not fully redeemed within six years or there occurs a default, the RPS holders have a put </t>
  </si>
  <si>
    <t xml:space="preserve">option to redeem the RPS from the subsidiary and thereafter by a put option on the Company as one of the </t>
  </si>
  <si>
    <t xml:space="preserve">shareholders of the subsidiary on a several and proportionate basis. However, in the event at anytime, the amount </t>
  </si>
  <si>
    <t xml:space="preserve">outstanding which has not been redeemed is less than RM30.0  million and the value of the assets of the subsidiary </t>
  </si>
  <si>
    <t>is at least three times of the amount outstanding, the put option on the Company shall lapse and the RPS holders</t>
  </si>
  <si>
    <t>shall not have any rights or claims against the Company.</t>
  </si>
  <si>
    <t>Review of performance</t>
  </si>
  <si>
    <t>Profit before taxation for the current financial period to date has decreased to RM 9.3 million from RM16.9  million</t>
  </si>
  <si>
    <t xml:space="preserve">of the preceding year corresponding period due mainly to the change in treatment of finance cost of RM6.3  million </t>
  </si>
  <si>
    <t xml:space="preserve">Material change in profit before taxation for the current quarter compared to the immediate </t>
  </si>
  <si>
    <t>preceding quarter</t>
  </si>
  <si>
    <t xml:space="preserve">The Group made a profit before taxation of RM0.9  million for the quarter ended 30 September 2002 as compared </t>
  </si>
  <si>
    <t xml:space="preserve">to the preceding quarter ended 30 June 2002 which made a profit before taxation of RM7.1  million.  The  lower </t>
  </si>
  <si>
    <t>Current year prospects</t>
  </si>
  <si>
    <t>Variances from profit forecast and profit guarantee</t>
  </si>
  <si>
    <t>The Company did not issue any profit forecast during the financial year.</t>
  </si>
  <si>
    <t>Taxation</t>
  </si>
  <si>
    <t>Taxation is made up as follows:</t>
  </si>
  <si>
    <t>Current</t>
  </si>
  <si>
    <t>year quarter</t>
  </si>
  <si>
    <t>year to date</t>
  </si>
  <si>
    <t>30/9/2002</t>
  </si>
  <si>
    <t>Current tax expense</t>
  </si>
  <si>
    <t>Taxation (over)/ underprovided in respect of prior years</t>
  </si>
  <si>
    <t>`</t>
  </si>
  <si>
    <t xml:space="preserve">The effective tax rate on the Group's profit is higher than the statutory tax rate principally due to certain </t>
  </si>
  <si>
    <t>expenses being disallowed for tax  purposes  and the losses incurred by certain subsidiaries.</t>
  </si>
  <si>
    <t>Profits/(losses) on sale of unquoted investments and/or properties</t>
  </si>
  <si>
    <t xml:space="preserve">There were no profits/ (losses) made on any sale of unquoted investments  and/ or properties respectively </t>
  </si>
  <si>
    <t>for the current financial period to date.</t>
  </si>
  <si>
    <t>Particulars of purchase or disposal of quoted securities</t>
  </si>
  <si>
    <t>(a) There were no purchase or disposal of quoted securities in the current financial period  to date.</t>
  </si>
  <si>
    <t>(b) A summary of details in quoted securities as at 30 September 2002 is as follows:</t>
  </si>
  <si>
    <t xml:space="preserve">Current </t>
  </si>
  <si>
    <t xml:space="preserve">quarter ended </t>
  </si>
  <si>
    <t>Total purchase of quoted securities</t>
  </si>
  <si>
    <t>Disposal of quoted securities</t>
  </si>
  <si>
    <t>Investment in quoted securities as at 30 September 2002</t>
  </si>
  <si>
    <t xml:space="preserve">Carrying </t>
  </si>
  <si>
    <t>Market value</t>
  </si>
  <si>
    <t>Cost</t>
  </si>
  <si>
    <t>value</t>
  </si>
  <si>
    <t>Total quoted securities</t>
  </si>
  <si>
    <t>Status of corporate proposals/sales proceeds</t>
  </si>
  <si>
    <t>There were no corporate proposals announced but not completed as at the latest practicable date and at the date</t>
  </si>
  <si>
    <t>of this announcement  except as follows:-</t>
  </si>
  <si>
    <t>On 27 November 2002, Malaysian International Merchant Bankers Berhad on behalf of the Board of Directors</t>
  </si>
  <si>
    <t>of PCB announced that the company proposed to undertake the following:</t>
  </si>
  <si>
    <t xml:space="preserve">(a) Proposed private placement of 10.0 million new ordinary shares of RM1.00 each representing approximately </t>
  </si>
  <si>
    <t xml:space="preserve">      14.29% of the existing issued and paid up share capital of PCB at an issue price to be determined later. </t>
  </si>
  <si>
    <t xml:space="preserve">      ("Proposed Private Placement) to address the public shareholding spread of PCB to comply </t>
  </si>
  <si>
    <t xml:space="preserve">      with the KLSE Listing Requirements.</t>
  </si>
  <si>
    <t>(b) Proposed bonus issue of 20.0 million new shares on the basis of one  new share for every four existing shares</t>
  </si>
  <si>
    <t xml:space="preserve">      held in PCB after the Proposed Private Placement at a date to be determined later  ("Proposed Bonus Issue") </t>
  </si>
  <si>
    <t xml:space="preserve">      and</t>
  </si>
  <si>
    <t xml:space="preserve">( c) Proposed transfer of the listing of and quotation for the entire issued and paid up share capital of PCB from </t>
  </si>
  <si>
    <t xml:space="preserve">       the Second Board to the Main Board of the Kuala Lumpur  Stock Exchange upon completion of the Proposed </t>
  </si>
  <si>
    <t xml:space="preserve">       Private Placement.</t>
  </si>
  <si>
    <t>Borrowings and debt securities</t>
  </si>
  <si>
    <t>The Group's borrowings and debt securities as at end of the current financial period to date is as follows:</t>
  </si>
  <si>
    <t>(a)</t>
  </si>
  <si>
    <t>Short Term Borrowings</t>
  </si>
  <si>
    <t>Secured:</t>
  </si>
  <si>
    <t>Hire purchase and lease payables</t>
  </si>
  <si>
    <t xml:space="preserve"> (current portion - see Note 21 (b) below)</t>
  </si>
  <si>
    <t>Bank overdrafts</t>
  </si>
  <si>
    <t>Trust receipts</t>
  </si>
  <si>
    <t xml:space="preserve">Term loans </t>
  </si>
  <si>
    <t>Term loans (current portion - see Note 21(b) below)</t>
  </si>
  <si>
    <t>Unsecured:</t>
  </si>
  <si>
    <t xml:space="preserve">Revolving credit </t>
  </si>
  <si>
    <t>Total</t>
  </si>
  <si>
    <t>(b)</t>
  </si>
  <si>
    <t>Long Term Borrowings</t>
  </si>
  <si>
    <t>Term loans (secured)</t>
  </si>
  <si>
    <t>Redeemable Preference Shares (secured) (see Note 1(a))</t>
  </si>
  <si>
    <t>Less:</t>
  </si>
  <si>
    <t>Repayments due within 12 months included in short term</t>
  </si>
  <si>
    <t>borrowings (see Note 21(a) above)</t>
  </si>
  <si>
    <t>Hire purchase and lease payables (secured)</t>
  </si>
  <si>
    <r>
      <t>borrowings (see Note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21(a) above)</t>
    </r>
  </si>
  <si>
    <t>( c)</t>
  </si>
  <si>
    <t>Currency</t>
  </si>
  <si>
    <t>None of the Group borrowings is denominated in foreign currency.</t>
  </si>
  <si>
    <t>Commitments</t>
  </si>
  <si>
    <t>There were no capital commitments as at the end of the current financial period to date except  for hire purchase</t>
  </si>
  <si>
    <t>and lease commitments as disclosed under Note 21 above and contracts for  construction works totalling RM48.4</t>
  </si>
  <si>
    <t>million entered into in the ordinary course of the business of the Company's subsidiaries.</t>
  </si>
  <si>
    <t>Off balance sheet financial instruments</t>
  </si>
  <si>
    <t>There were no financial instruments with Off Balance Sheet risk as at the latest practicable date.</t>
  </si>
  <si>
    <t>Material litigation</t>
  </si>
  <si>
    <t>There were no pending material litigation as at the latest practicable date.</t>
  </si>
  <si>
    <t>Dividends</t>
  </si>
  <si>
    <t>year-to-date.</t>
  </si>
  <si>
    <t>Earnings per share</t>
  </si>
  <si>
    <t xml:space="preserve">The basic earnings per share is calculated by dividing the net profit attributable to shareholders by the weighted </t>
  </si>
  <si>
    <t>average number of ordinary shares in issue during the financial period. There has been no change in the number of</t>
  </si>
  <si>
    <t>ordinary shares of the Company since 31 December 2001.</t>
  </si>
  <si>
    <t>Group</t>
  </si>
  <si>
    <t>30 Sept.</t>
  </si>
  <si>
    <t xml:space="preserve">Net profit attributable to shareholders </t>
  </si>
  <si>
    <t>Total number of shares</t>
  </si>
  <si>
    <t>Basic earnings per share (sen)</t>
  </si>
  <si>
    <t>Provision for Financial Assistance</t>
  </si>
  <si>
    <t xml:space="preserve">During the current financial period  to date, there was no financial assistance provided by the Company or its </t>
  </si>
  <si>
    <t xml:space="preserve">subsidiaries to persons to whom the provision of financial assistance is necessary to facilitate the ordinary course </t>
  </si>
  <si>
    <t>of business of the  Company or its subsidiaries.</t>
  </si>
  <si>
    <t>By Order of the Board</t>
  </si>
  <si>
    <t>Cheai Weng Hoong</t>
  </si>
  <si>
    <t>Company Secretary</t>
  </si>
  <si>
    <t>Ipoh</t>
  </si>
  <si>
    <t>CONDENSED CONSOLIDATED INCOME STATEMENT</t>
  </si>
  <si>
    <t>FOR THE QUARTER ENDED: 30 SEPTEMBER 2002</t>
  </si>
  <si>
    <t>(The figures have not been audited)</t>
  </si>
  <si>
    <t>CURRENT</t>
  </si>
  <si>
    <t>9 MONTHS</t>
  </si>
  <si>
    <t>COMPARATIVE</t>
  </si>
  <si>
    <t>QUARTER</t>
  </si>
  <si>
    <t>CUMULATIVE</t>
  </si>
  <si>
    <t>ENDED</t>
  </si>
  <si>
    <t>TO DATE</t>
  </si>
  <si>
    <t>30/9/2001</t>
  </si>
  <si>
    <t>RM '000</t>
  </si>
  <si>
    <t>1     (a)</t>
  </si>
  <si>
    <t>Cost of sales</t>
  </si>
  <si>
    <t>N/A</t>
  </si>
  <si>
    <t>Gross profit</t>
  </si>
  <si>
    <t xml:space="preserve">       (b)</t>
  </si>
  <si>
    <t>Investment income</t>
  </si>
  <si>
    <t xml:space="preserve">(c) </t>
  </si>
  <si>
    <t>Other income</t>
  </si>
  <si>
    <t>2     (a)</t>
  </si>
  <si>
    <t>Operating expenses</t>
  </si>
  <si>
    <t>Operating Profit</t>
  </si>
  <si>
    <t xml:space="preserve">       (c )</t>
  </si>
  <si>
    <t>Finance cost</t>
  </si>
  <si>
    <t>(d)(i)</t>
  </si>
  <si>
    <t>Gain on disposal of subsidiary</t>
  </si>
  <si>
    <t>(ii)</t>
  </si>
  <si>
    <t xml:space="preserve">Share of loss of associated company </t>
  </si>
  <si>
    <t xml:space="preserve">       (e)</t>
  </si>
  <si>
    <t>Profit before income tax</t>
  </si>
  <si>
    <t>(f)</t>
  </si>
  <si>
    <t>Income tax</t>
  </si>
  <si>
    <t>(g)</t>
  </si>
  <si>
    <t>(i ) Profit/(loss) after income tax</t>
  </si>
  <si>
    <t>(ii) Less minority interests</t>
  </si>
  <si>
    <t>(h)</t>
  </si>
  <si>
    <t>Net profit/(loss) for the period</t>
  </si>
  <si>
    <t>Earnings per share based on 2(h) above</t>
  </si>
  <si>
    <t>after deducting any provision for</t>
  </si>
  <si>
    <t xml:space="preserve"> preference dividends, if any:-</t>
  </si>
  <si>
    <t xml:space="preserve">(a) Basic (based on 70 million </t>
  </si>
  <si>
    <t xml:space="preserve">    ordinary shares) ( sen)</t>
  </si>
  <si>
    <t xml:space="preserve">(b) Fully diluted (based on 70 million </t>
  </si>
  <si>
    <t xml:space="preserve">     ordinary shares (sen)</t>
  </si>
  <si>
    <t>N/A refer to comparative figures being not available.</t>
  </si>
  <si>
    <t>(The Condensed Consolidated Income Statement should be read in conjunction with the Annual Financial  Report for the year</t>
  </si>
  <si>
    <t xml:space="preserve"> ended 31st December 2001)</t>
  </si>
  <si>
    <t>PERAK CORPORATION BERHAD</t>
  </si>
  <si>
    <t>SUMMARY OF KEY FINANCIAL INFORMATION</t>
  </si>
  <si>
    <t>INDIVIDUAL PERIOD</t>
  </si>
  <si>
    <t>CUMULATIVE PERIOD</t>
  </si>
  <si>
    <t>PRECEDING</t>
  </si>
  <si>
    <t xml:space="preserve">PRECEDING </t>
  </si>
  <si>
    <t>YEAR</t>
  </si>
  <si>
    <t>YEAR TO DATE</t>
  </si>
  <si>
    <t>CORRESPONDING</t>
  </si>
  <si>
    <t>PERIOD</t>
  </si>
  <si>
    <t>Profit/(loss)</t>
  </si>
  <si>
    <t>before tax</t>
  </si>
  <si>
    <t xml:space="preserve">after tax and </t>
  </si>
  <si>
    <t>minority interest</t>
  </si>
  <si>
    <t>Net profit/(loss)</t>
  </si>
  <si>
    <t xml:space="preserve">for </t>
  </si>
  <si>
    <t>the period</t>
  </si>
  <si>
    <t xml:space="preserve">Basic </t>
  </si>
  <si>
    <t>earnings/(loss)</t>
  </si>
  <si>
    <t>per shares (sen)</t>
  </si>
  <si>
    <t>Dividend per</t>
  </si>
  <si>
    <t>share(sen)</t>
  </si>
  <si>
    <t>AS AT END</t>
  </si>
  <si>
    <t xml:space="preserve">AS AT </t>
  </si>
  <si>
    <t>FINANCIAL YEAR</t>
  </si>
  <si>
    <t>END</t>
  </si>
  <si>
    <t xml:space="preserve">Net tangible </t>
  </si>
  <si>
    <t>assets per</t>
  </si>
  <si>
    <t>share(RM)</t>
  </si>
  <si>
    <t>CONDENSED CONSOLIDATED STATEMENT OF CHANGES IN EQUITY</t>
  </si>
  <si>
    <t>FOR THE NINE MONTHS ENDED 30 SEPTEMBER 2002</t>
  </si>
  <si>
    <t xml:space="preserve">Reserve </t>
  </si>
  <si>
    <t xml:space="preserve">attributable to </t>
  </si>
  <si>
    <t>Share Capital</t>
  </si>
  <si>
    <t>Capital</t>
  </si>
  <si>
    <t>Retained profit</t>
  </si>
  <si>
    <t>As at 1 January 2002</t>
  </si>
  <si>
    <t xml:space="preserve">Movements during the </t>
  </si>
  <si>
    <t>period:</t>
  </si>
  <si>
    <t>Net profit for the period</t>
  </si>
  <si>
    <t xml:space="preserve">Ordinary dividend paid </t>
  </si>
  <si>
    <t>As at 30 September 2002</t>
  </si>
  <si>
    <t>Comparative figures for the period ended 30 September 2001 were not available.</t>
  </si>
  <si>
    <t>(The Condensed Consolidated Statement of Changes in Equity should be read in conjunction with the Annual Financial</t>
  </si>
  <si>
    <t xml:space="preserve"> Report for the year ended 31st December 2001)</t>
  </si>
  <si>
    <t>CONDENSED CONSOLIDATED BALANCE SHEET</t>
  </si>
  <si>
    <t>AS AT 30 SEPTEMBER 2002</t>
  </si>
  <si>
    <t>AS AT</t>
  </si>
  <si>
    <t>1. Property, Plant and Equipment</t>
  </si>
  <si>
    <t>2. Intangible Assets</t>
  </si>
  <si>
    <t>3. Net Goodwill on Consolidation</t>
  </si>
  <si>
    <t>4. Sinking Fund Account</t>
  </si>
  <si>
    <t>5. Investment in Associated Companies</t>
  </si>
  <si>
    <t>6. Long Term Investments</t>
  </si>
  <si>
    <t>7. Other Long Term Assets</t>
  </si>
  <si>
    <t>8. Current Assets</t>
  </si>
  <si>
    <t>Inventories</t>
  </si>
  <si>
    <t>Trade Receivables</t>
  </si>
  <si>
    <t xml:space="preserve">Other Receivables, Deposits and Prepayments </t>
  </si>
  <si>
    <t>Development Properties</t>
  </si>
  <si>
    <t>Due from ultimate holding corporation</t>
  </si>
  <si>
    <t>Due from related companies</t>
  </si>
  <si>
    <t>Cash and Bank Balances</t>
  </si>
  <si>
    <t xml:space="preserve">9. Current Liabilities </t>
  </si>
  <si>
    <t>Trade Payables</t>
  </si>
  <si>
    <t>Other Payables</t>
  </si>
  <si>
    <t>Overdraft &amp; Short Term Borrowings</t>
  </si>
  <si>
    <t>Due to ultimate holding corporation</t>
  </si>
  <si>
    <t>Due to related companies</t>
  </si>
  <si>
    <t>10. Net Current Assets</t>
  </si>
  <si>
    <t>11.  Share Capital</t>
  </si>
  <si>
    <t>12.  Reserves</t>
  </si>
  <si>
    <t>Share premium</t>
  </si>
  <si>
    <t>13. Shareholders' funds</t>
  </si>
  <si>
    <t>14. Minority Interests</t>
  </si>
  <si>
    <t>15. Long Term Borrowings and Deferred Liabilities</t>
  </si>
  <si>
    <t>Borrowings</t>
  </si>
  <si>
    <t>Other deferred liabilities</t>
  </si>
  <si>
    <t>CONDENSED CONSOLIDATED CASH FLOW STATEMENT</t>
  </si>
  <si>
    <t>Net Profit before taxation</t>
  </si>
  <si>
    <t>Adjustment for non-cash flow:</t>
  </si>
  <si>
    <t>Non -cash items</t>
  </si>
  <si>
    <t>Non-operating items(which are investing/ financing)</t>
  </si>
  <si>
    <t>Operating profit before working capital changes</t>
  </si>
  <si>
    <t>Changes in working capital:</t>
  </si>
  <si>
    <t>(Increase) in current assets</t>
  </si>
  <si>
    <t>Increase in current liabilities:</t>
  </si>
  <si>
    <t>Cash generated from(used in) operations</t>
  </si>
  <si>
    <t>Interest received</t>
  </si>
  <si>
    <t>Taxes paid</t>
  </si>
  <si>
    <t>Net cash used in operating activities</t>
  </si>
  <si>
    <t>Investing activities</t>
  </si>
  <si>
    <t>Equity investments</t>
  </si>
  <si>
    <t>Other investments</t>
  </si>
  <si>
    <t>Net cash used in investing activities</t>
  </si>
  <si>
    <t>Financing activities</t>
  </si>
  <si>
    <t>Transactions with owners as owners</t>
  </si>
  <si>
    <t>Bank borrowings</t>
  </si>
  <si>
    <t>Debt securities issued</t>
  </si>
  <si>
    <t>Net cash used in financing activities</t>
  </si>
  <si>
    <t>NET DECREASE IN CASH AND CASH EQUIVALENTS</t>
  </si>
  <si>
    <t>CASH AND CASH EQUIVALENTS AT BEGINNING OF YEAR</t>
  </si>
  <si>
    <t>CASH AND CASH EQUIVALENTS AT END OF PERIOD</t>
  </si>
  <si>
    <t>Cash and cash equivalents comprise of:</t>
  </si>
  <si>
    <t>Total cash and cash equivalents</t>
  </si>
  <si>
    <t>Bank overdraft</t>
  </si>
  <si>
    <t xml:space="preserve">Deposit pledged for guarantees and hire purchase facilities granted </t>
  </si>
  <si>
    <t xml:space="preserve">    to certain subsidiaries</t>
  </si>
  <si>
    <t>additional provisions of RM1.1  million for completion of development projects.</t>
  </si>
  <si>
    <t>of development projects.</t>
  </si>
  <si>
    <t xml:space="preserve">In the opinion of the directors, the Group is  expected to have lower profits in the current year without any gains </t>
  </si>
  <si>
    <t xml:space="preserve">from the disposal of subsidiaries this year (2001: RM8.8 million)  and the change in  treatment of finance costs due </t>
  </si>
  <si>
    <t>to the adoption  of MASB 24 in the current year (see Note 1(a)).</t>
  </si>
  <si>
    <t>While the infrastructure and hotel and tourism segments showed an inprovement, revenue for the current financial</t>
  </si>
  <si>
    <t>period to date has  reduced by  6.5 %  to RM111.5  million as compared to RM118.7 million in the preceding year</t>
  </si>
  <si>
    <t>corresponding period due mainly to lower sales from manufacturing and consumer products and  township</t>
  </si>
  <si>
    <t>development  segments.</t>
  </si>
  <si>
    <t>On 6 September 2002, PCB had requested AIMB to appeal against the moratorium obligations imposed by</t>
  </si>
  <si>
    <t>the SC.</t>
  </si>
  <si>
    <t xml:space="preserve">On 27 November 2002, the shareholders of PCB at an Extraordinary General Meeting approved the Proposed   </t>
  </si>
  <si>
    <t>Disposal.</t>
  </si>
  <si>
    <t>Date: 27 November 2002</t>
  </si>
  <si>
    <t xml:space="preserve">The directors do not recommend any interim dividend for the current quarter and current financial </t>
  </si>
  <si>
    <t>in respect of  the adoption of MASB 24 (Note 1(a) above) and additional provisions of RM1.1 million for completion</t>
  </si>
  <si>
    <t>profits are due mainly to the additional finance cost of RM6.3  million in respect of the adoption of MASB 24 and</t>
  </si>
  <si>
    <t>the year ended 31st December 2001)</t>
  </si>
  <si>
    <t xml:space="preserve">(The Condensed Consolidated Balance Sheets should be read in conjunction with the Annual Financial  Report for </t>
  </si>
  <si>
    <t>year ended 31st December 2001)</t>
  </si>
  <si>
    <t>(The Condensed Consolidated Cash Flow Statement should be read in conjunction with the Annual Financial  Report for the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</si>
</sst>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/m/yy;@"/>
    <numFmt numFmtId="173" formatCode="_(* #,##0_);_(* \(#,##0\);_(* &quot;-&quot;??_);_(@_)"/>
    <numFmt numFmtId="174" formatCode="_(* #,##0.0_);_(* \(#,##0.0\);_(* &quot;-&quot;??_);_(@_)"/>
    <numFmt numFmtId="175" formatCode="_-* #,##0.00_-;\(\ #,##0.00\)_';_-* &quot;-&quot;??_-;_-@_-"/>
    <numFmt numFmtId="176" formatCode="dd/mm/yyyy;@"/>
    <numFmt numFmtId="177" formatCode="_-* #,##0_-;\(\ #,##0\)_';_-* &quot;-&quot;??_-;_-@_-"/>
    <numFmt numFmtId="178" formatCode="_-* #,##0_-;\-* #,##0_-;_-* &quot;-&quot;??_-;_-@_-"/>
    <numFmt numFmtId="179" formatCode="_-* #,##0_-;* \(#,##0\)_-;_-* &quot;-&quot;??_-;_-@_-"/>
  </numFmts>
  <fonts count="1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3" fontId="3" fillId="0" borderId="0" xfId="15" applyNumberFormat="1" applyFont="1" applyAlignment="1">
      <alignment/>
    </xf>
    <xf numFmtId="173" fontId="2" fillId="0" borderId="0" xfId="15" applyNumberFormat="1" applyFont="1" applyAlignment="1">
      <alignment horizontal="center"/>
    </xf>
    <xf numFmtId="173" fontId="3" fillId="0" borderId="0" xfId="15" applyNumberFormat="1" applyFont="1" applyAlignment="1">
      <alignment horizontal="center"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173" fontId="3" fillId="0" borderId="0" xfId="15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73" fontId="3" fillId="0" borderId="0" xfId="15" applyNumberFormat="1" applyFont="1" applyFill="1" applyBorder="1" applyAlignment="1">
      <alignment horizontal="right"/>
    </xf>
    <xf numFmtId="173" fontId="3" fillId="0" borderId="0" xfId="15" applyNumberFormat="1" applyFont="1" applyFill="1" applyBorder="1" applyAlignment="1">
      <alignment/>
    </xf>
    <xf numFmtId="173" fontId="3" fillId="0" borderId="4" xfId="15" applyNumberFormat="1" applyFont="1" applyFill="1" applyBorder="1" applyAlignment="1">
      <alignment horizontal="right"/>
    </xf>
    <xf numFmtId="173" fontId="3" fillId="0" borderId="4" xfId="15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14" fontId="3" fillId="0" borderId="0" xfId="0" applyNumberFormat="1" applyFont="1" applyAlignment="1">
      <alignment horizontal="right"/>
    </xf>
    <xf numFmtId="17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 horizontal="right"/>
    </xf>
    <xf numFmtId="173" fontId="3" fillId="0" borderId="5" xfId="15" applyNumberFormat="1" applyFont="1" applyBorder="1" applyAlignment="1">
      <alignment/>
    </xf>
    <xf numFmtId="37" fontId="3" fillId="0" borderId="5" xfId="15" applyNumberFormat="1" applyFont="1" applyBorder="1" applyAlignment="1">
      <alignment horizontal="right"/>
    </xf>
    <xf numFmtId="173" fontId="2" fillId="0" borderId="0" xfId="15" applyNumberFormat="1" applyFont="1" applyAlignment="1">
      <alignment/>
    </xf>
    <xf numFmtId="0" fontId="7" fillId="0" borderId="0" xfId="0" applyFont="1" applyAlignment="1">
      <alignment/>
    </xf>
    <xf numFmtId="173" fontId="7" fillId="0" borderId="0" xfId="15" applyNumberFormat="1" applyFont="1" applyBorder="1" applyAlignment="1">
      <alignment horizontal="center"/>
    </xf>
    <xf numFmtId="173" fontId="7" fillId="0" borderId="0" xfId="15" applyNumberFormat="1" applyFont="1" applyAlignment="1">
      <alignment horizontal="center"/>
    </xf>
    <xf numFmtId="173" fontId="3" fillId="0" borderId="0" xfId="15" applyNumberFormat="1" applyFont="1" applyFill="1" applyAlignment="1">
      <alignment/>
    </xf>
    <xf numFmtId="173" fontId="3" fillId="0" borderId="1" xfId="15" applyNumberFormat="1" applyFont="1" applyFill="1" applyBorder="1" applyAlignment="1">
      <alignment/>
    </xf>
    <xf numFmtId="173" fontId="3" fillId="0" borderId="5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1" fontId="3" fillId="0" borderId="0" xfId="15" applyFont="1" applyFill="1" applyAlignment="1">
      <alignment/>
    </xf>
    <xf numFmtId="173" fontId="3" fillId="0" borderId="5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37" fontId="3" fillId="0" borderId="0" xfId="15" applyNumberFormat="1" applyFont="1" applyBorder="1" applyAlignment="1">
      <alignment horizontal="right"/>
    </xf>
    <xf numFmtId="174" fontId="3" fillId="0" borderId="0" xfId="15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5" fontId="3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5" fontId="1" fillId="0" borderId="0" xfId="0" applyNumberFormat="1" applyFont="1" applyAlignment="1" quotePrefix="1">
      <alignment/>
    </xf>
    <xf numFmtId="0" fontId="13" fillId="0" borderId="0" xfId="0" applyFont="1" applyAlignment="1">
      <alignment horizontal="center"/>
    </xf>
    <xf numFmtId="16" fontId="13" fillId="0" borderId="0" xfId="0" applyNumberFormat="1" applyFont="1" applyAlignment="1">
      <alignment horizontal="center"/>
    </xf>
    <xf numFmtId="14" fontId="13" fillId="0" borderId="0" xfId="0" applyNumberFormat="1" applyFont="1" applyAlignment="1" quotePrefix="1">
      <alignment horizontal="center"/>
    </xf>
    <xf numFmtId="0" fontId="13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3" fontId="1" fillId="0" borderId="0" xfId="15" applyNumberFormat="1" applyFont="1" applyAlignment="1">
      <alignment/>
    </xf>
    <xf numFmtId="173" fontId="1" fillId="0" borderId="0" xfId="15" applyNumberFormat="1" applyFont="1" applyBorder="1" applyAlignment="1">
      <alignment/>
    </xf>
    <xf numFmtId="173" fontId="1" fillId="0" borderId="0" xfId="15" applyNumberFormat="1" applyFont="1" applyBorder="1" applyAlignment="1">
      <alignment horizontal="center"/>
    </xf>
    <xf numFmtId="173" fontId="1" fillId="0" borderId="1" xfId="15" applyNumberFormat="1" applyFont="1" applyBorder="1" applyAlignment="1">
      <alignment/>
    </xf>
    <xf numFmtId="173" fontId="1" fillId="0" borderId="1" xfId="15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73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right"/>
    </xf>
    <xf numFmtId="173" fontId="1" fillId="0" borderId="0" xfId="15" applyNumberFormat="1" applyFont="1" applyAlignment="1">
      <alignment horizontal="right"/>
    </xf>
    <xf numFmtId="0" fontId="0" fillId="0" borderId="1" xfId="0" applyBorder="1" applyAlignment="1">
      <alignment/>
    </xf>
    <xf numFmtId="173" fontId="1" fillId="0" borderId="2" xfId="15" applyNumberFormat="1" applyFont="1" applyBorder="1" applyAlignment="1">
      <alignment/>
    </xf>
    <xf numFmtId="0" fontId="0" fillId="0" borderId="0" xfId="0" applyBorder="1" applyAlignment="1">
      <alignment/>
    </xf>
    <xf numFmtId="173" fontId="1" fillId="0" borderId="4" xfId="15" applyNumberFormat="1" applyFont="1" applyFill="1" applyBorder="1" applyAlignment="1">
      <alignment/>
    </xf>
    <xf numFmtId="173" fontId="1" fillId="0" borderId="0" xfId="15" applyNumberFormat="1" applyFont="1" applyFill="1" applyAlignment="1">
      <alignment/>
    </xf>
    <xf numFmtId="175" fontId="1" fillId="0" borderId="4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43" fontId="1" fillId="0" borderId="4" xfId="15" applyNumberFormat="1" applyFont="1" applyBorder="1" applyAlignment="1">
      <alignment horizontal="center"/>
    </xf>
    <xf numFmtId="43" fontId="1" fillId="0" borderId="0" xfId="15" applyNumberFormat="1" applyFont="1" applyAlignment="1">
      <alignment horizontal="center"/>
    </xf>
    <xf numFmtId="173" fontId="1" fillId="0" borderId="4" xfId="15" applyNumberFormat="1" applyFont="1" applyBorder="1" applyAlignment="1">
      <alignment horizontal="center"/>
    </xf>
    <xf numFmtId="3" fontId="1" fillId="0" borderId="0" xfId="15" applyNumberFormat="1" applyFont="1" applyAlignment="1">
      <alignment/>
    </xf>
    <xf numFmtId="0" fontId="1" fillId="0" borderId="0" xfId="0" applyFont="1" applyAlignment="1">
      <alignment/>
    </xf>
    <xf numFmtId="173" fontId="11" fillId="0" borderId="0" xfId="15" applyNumberFormat="1" applyFont="1" applyAlignment="1">
      <alignment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173" fontId="0" fillId="0" borderId="0" xfId="15" applyNumberFormat="1" applyAlignment="1">
      <alignment horizontal="right"/>
    </xf>
    <xf numFmtId="0" fontId="0" fillId="0" borderId="0" xfId="0" applyAlignment="1">
      <alignment horizontal="right"/>
    </xf>
    <xf numFmtId="171" fontId="0" fillId="0" borderId="0" xfId="15" applyAlignment="1">
      <alignment horizontal="right"/>
    </xf>
    <xf numFmtId="0" fontId="12" fillId="0" borderId="0" xfId="0" applyFont="1" applyAlignment="1">
      <alignment horizontal="right"/>
    </xf>
    <xf numFmtId="2" fontId="0" fillId="0" borderId="0" xfId="0" applyNumberFormat="1" applyAlignment="1">
      <alignment/>
    </xf>
    <xf numFmtId="173" fontId="0" fillId="0" borderId="0" xfId="15" applyNumberFormat="1" applyAlignment="1">
      <alignment/>
    </xf>
    <xf numFmtId="173" fontId="0" fillId="0" borderId="5" xfId="15" applyNumberFormat="1" applyBorder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8" xfId="0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0" fontId="0" fillId="0" borderId="0" xfId="0" applyFont="1" applyAlignment="1">
      <alignment/>
    </xf>
    <xf numFmtId="173" fontId="1" fillId="0" borderId="9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9" xfId="15" applyNumberFormat="1" applyFont="1" applyBorder="1" applyAlignment="1">
      <alignment/>
    </xf>
    <xf numFmtId="0" fontId="15" fillId="0" borderId="0" xfId="0" applyFont="1" applyAlignment="1">
      <alignment/>
    </xf>
    <xf numFmtId="173" fontId="1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6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177" fontId="1" fillId="0" borderId="0" xfId="15" applyNumberFormat="1" applyFont="1" applyBorder="1" applyAlignment="1">
      <alignment/>
    </xf>
    <xf numFmtId="177" fontId="1" fillId="0" borderId="0" xfId="15" applyNumberFormat="1" applyFont="1" applyAlignment="1">
      <alignment/>
    </xf>
    <xf numFmtId="177" fontId="1" fillId="0" borderId="1" xfId="15" applyNumberFormat="1" applyFont="1" applyBorder="1" applyAlignment="1">
      <alignment/>
    </xf>
    <xf numFmtId="177" fontId="1" fillId="0" borderId="3" xfId="0" applyNumberFormat="1" applyFont="1" applyBorder="1" applyAlignment="1">
      <alignment/>
    </xf>
    <xf numFmtId="177" fontId="1" fillId="0" borderId="3" xfId="15" applyNumberFormat="1" applyFont="1" applyBorder="1" applyAlignment="1">
      <alignment/>
    </xf>
    <xf numFmtId="177" fontId="1" fillId="0" borderId="0" xfId="0" applyNumberFormat="1" applyFont="1" applyAlignment="1">
      <alignment/>
    </xf>
    <xf numFmtId="177" fontId="1" fillId="0" borderId="5" xfId="15" applyNumberFormat="1" applyFont="1" applyBorder="1" applyAlignment="1">
      <alignment/>
    </xf>
    <xf numFmtId="171" fontId="1" fillId="0" borderId="0" xfId="0" applyNumberFormat="1" applyFont="1" applyAlignment="1">
      <alignment/>
    </xf>
    <xf numFmtId="178" fontId="1" fillId="0" borderId="0" xfId="15" applyNumberFormat="1" applyFont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179" fontId="1" fillId="0" borderId="0" xfId="0" applyNumberFormat="1" applyFont="1" applyBorder="1" applyAlignment="1">
      <alignment/>
    </xf>
    <xf numFmtId="173" fontId="1" fillId="0" borderId="5" xfId="0" applyNumberFormat="1" applyFont="1" applyBorder="1" applyAlignment="1">
      <alignment/>
    </xf>
    <xf numFmtId="173" fontId="0" fillId="0" borderId="0" xfId="15" applyNumberFormat="1" applyFont="1" applyAlignment="1">
      <alignment/>
    </xf>
    <xf numFmtId="0" fontId="1" fillId="0" borderId="0" xfId="0" applyFont="1" applyBorder="1" applyAlignment="1">
      <alignment horizontal="right"/>
    </xf>
    <xf numFmtId="16" fontId="1" fillId="0" borderId="0" xfId="0" applyNumberFormat="1" applyFont="1" applyBorder="1" applyAlignment="1">
      <alignment horizontal="right"/>
    </xf>
    <xf numFmtId="0" fontId="16" fillId="0" borderId="0" xfId="0" applyFont="1" applyAlignment="1">
      <alignment/>
    </xf>
    <xf numFmtId="171" fontId="3" fillId="0" borderId="4" xfId="15" applyFont="1" applyBorder="1" applyAlignment="1">
      <alignment horizontal="right"/>
    </xf>
    <xf numFmtId="0" fontId="6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92.168.2.2:8383/Documents%20and%20Settings\Perak%20Corporation\Desktop\QTR%20REPORT\QTRSEPT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CBqtrMar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inloss"/>
      <sheetName val="part A2 &amp; 3"/>
      <sheetName val="PART detail"/>
      <sheetName val="equity"/>
      <sheetName val="cbs"/>
      <sheetName val="bs(co)"/>
      <sheetName val="ccf"/>
      <sheetName val="CF"/>
      <sheetName val="cf(chsb)"/>
      <sheetName val="cf(w)"/>
      <sheetName val="cf(consol w)"/>
      <sheetName val="cbs(w)"/>
      <sheetName val="cpl-2date"/>
      <sheetName val="cpl-qtr1"/>
      <sheetName val="cpl-qtr2"/>
      <sheetName val="cpl-qtr3"/>
      <sheetName val="cpl-qtr4"/>
      <sheetName val="cpl-qtr(b)"/>
      <sheetName val="sum key fin info"/>
      <sheetName val="cis"/>
      <sheetName val="nta-grp"/>
      <sheetName val="notes-group"/>
      <sheetName val="note-co"/>
      <sheetName val="App. A"/>
      <sheetName val="as requested"/>
      <sheetName val="app. a-co"/>
      <sheetName val="notes-w"/>
      <sheetName val="contigent"/>
      <sheetName val="cbs-MI"/>
      <sheetName val="cpl-cumulative"/>
      <sheetName val="cpl-12m(b)"/>
      <sheetName val="varqtr"/>
      <sheetName val="var12m"/>
      <sheetName val="to &amp; pbt "/>
      <sheetName val="perform"/>
      <sheetName val="graph"/>
      <sheetName val="year-perf"/>
      <sheetName val="extra"/>
      <sheetName val="content"/>
      <sheetName val="review"/>
      <sheetName val="FASC"/>
      <sheetName val="copl12.2000"/>
    </sheetNames>
    <sheetDataSet>
      <sheetData sheetId="4">
        <row r="14">
          <cell r="F14">
            <v>35</v>
          </cell>
          <cell r="H14">
            <v>41</v>
          </cell>
        </row>
        <row r="15">
          <cell r="F15">
            <v>29953</v>
          </cell>
          <cell r="H15">
            <v>31536</v>
          </cell>
        </row>
        <row r="44">
          <cell r="F44">
            <v>70000</v>
          </cell>
          <cell r="H44">
            <v>70000</v>
          </cell>
        </row>
        <row r="48">
          <cell r="F48">
            <v>318949</v>
          </cell>
          <cell r="H48">
            <v>316885</v>
          </cell>
        </row>
      </sheetData>
      <sheetData sheetId="7">
        <row r="13">
          <cell r="E13">
            <v>9271</v>
          </cell>
        </row>
        <row r="18">
          <cell r="F18">
            <v>5652</v>
          </cell>
        </row>
        <row r="26">
          <cell r="F26">
            <v>10182</v>
          </cell>
        </row>
        <row r="35">
          <cell r="F35">
            <v>-37693</v>
          </cell>
        </row>
        <row r="38">
          <cell r="F38">
            <v>12452</v>
          </cell>
        </row>
        <row r="41">
          <cell r="E41">
            <v>0</v>
          </cell>
        </row>
        <row r="42">
          <cell r="E42">
            <v>-4726</v>
          </cell>
        </row>
        <row r="61">
          <cell r="F61">
            <v>-1343</v>
          </cell>
        </row>
        <row r="62">
          <cell r="F62">
            <v>900</v>
          </cell>
        </row>
        <row r="70">
          <cell r="F70">
            <v>-637</v>
          </cell>
        </row>
        <row r="78">
          <cell r="F78">
            <v>-1211</v>
          </cell>
        </row>
      </sheetData>
      <sheetData sheetId="11">
        <row r="8">
          <cell r="N8">
            <v>4741</v>
          </cell>
        </row>
        <row r="9">
          <cell r="N9">
            <v>9598</v>
          </cell>
        </row>
        <row r="10">
          <cell r="N10">
            <v>102829</v>
          </cell>
        </row>
        <row r="11">
          <cell r="N11">
            <v>23834</v>
          </cell>
        </row>
        <row r="12">
          <cell r="N12">
            <v>32715</v>
          </cell>
        </row>
        <row r="14">
          <cell r="N14">
            <v>23092</v>
          </cell>
        </row>
        <row r="15">
          <cell r="N15">
            <v>79875</v>
          </cell>
        </row>
        <row r="17">
          <cell r="N17">
            <v>80850</v>
          </cell>
        </row>
        <row r="18">
          <cell r="N18">
            <v>123</v>
          </cell>
        </row>
        <row r="23">
          <cell r="N23">
            <v>117521</v>
          </cell>
        </row>
        <row r="24">
          <cell r="N24">
            <v>14553</v>
          </cell>
        </row>
        <row r="25">
          <cell r="N25">
            <v>41021</v>
          </cell>
        </row>
        <row r="26">
          <cell r="N26">
            <v>5713</v>
          </cell>
        </row>
        <row r="27">
          <cell r="N27">
            <v>5283</v>
          </cell>
        </row>
        <row r="29">
          <cell r="N29">
            <v>0</v>
          </cell>
        </row>
        <row r="31">
          <cell r="N31">
            <v>168</v>
          </cell>
        </row>
        <row r="37">
          <cell r="N37">
            <v>4648</v>
          </cell>
        </row>
        <row r="39">
          <cell r="N39">
            <v>2659</v>
          </cell>
        </row>
        <row r="41">
          <cell r="N41">
            <v>110739</v>
          </cell>
        </row>
        <row r="42">
          <cell r="N42">
            <v>-3694</v>
          </cell>
        </row>
        <row r="44">
          <cell r="N44">
            <v>137689</v>
          </cell>
        </row>
        <row r="45">
          <cell r="N45">
            <v>30844</v>
          </cell>
        </row>
        <row r="46">
          <cell r="N46">
            <v>-78855</v>
          </cell>
        </row>
        <row r="47">
          <cell r="N47">
            <v>35</v>
          </cell>
        </row>
        <row r="48">
          <cell r="N48">
            <v>-901</v>
          </cell>
        </row>
        <row r="50">
          <cell r="N50">
            <v>-58108</v>
          </cell>
        </row>
        <row r="51">
          <cell r="N51">
            <v>1606</v>
          </cell>
        </row>
        <row r="52">
          <cell r="N52">
            <v>-220</v>
          </cell>
        </row>
        <row r="57">
          <cell r="N57">
            <v>70000</v>
          </cell>
        </row>
        <row r="59">
          <cell r="N59">
            <v>190497</v>
          </cell>
        </row>
        <row r="62">
          <cell r="N62">
            <v>891</v>
          </cell>
        </row>
        <row r="63">
          <cell r="N63">
            <v>58452</v>
          </cell>
        </row>
      </sheetData>
      <sheetData sheetId="12">
        <row r="10">
          <cell r="O10">
            <v>111558</v>
          </cell>
          <cell r="P10">
            <v>118779</v>
          </cell>
        </row>
        <row r="12">
          <cell r="O12">
            <v>0</v>
          </cell>
          <cell r="P12">
            <v>0</v>
          </cell>
        </row>
        <row r="14">
          <cell r="O14">
            <v>1199</v>
          </cell>
          <cell r="P14">
            <v>2520</v>
          </cell>
        </row>
        <row r="17">
          <cell r="O17">
            <v>48443</v>
          </cell>
        </row>
        <row r="22">
          <cell r="O22">
            <v>8001</v>
          </cell>
          <cell r="P22">
            <v>2493</v>
          </cell>
        </row>
        <row r="24">
          <cell r="O24">
            <v>5696</v>
          </cell>
        </row>
        <row r="27">
          <cell r="O27">
            <v>123</v>
          </cell>
          <cell r="P27">
            <v>183</v>
          </cell>
        </row>
        <row r="31">
          <cell r="O31">
            <v>5291</v>
          </cell>
          <cell r="P31">
            <v>3320</v>
          </cell>
        </row>
        <row r="36">
          <cell r="O36">
            <v>-908</v>
          </cell>
          <cell r="P36">
            <v>-1849</v>
          </cell>
        </row>
        <row r="39">
          <cell r="O39">
            <v>3072</v>
          </cell>
        </row>
        <row r="41">
          <cell r="O41">
            <v>56388</v>
          </cell>
        </row>
      </sheetData>
      <sheetData sheetId="14">
        <row r="12">
          <cell r="O12">
            <v>0</v>
          </cell>
        </row>
      </sheetData>
      <sheetData sheetId="15">
        <row r="10">
          <cell r="O10">
            <v>37744</v>
          </cell>
          <cell r="P10">
            <v>36643</v>
          </cell>
        </row>
        <row r="12">
          <cell r="P12">
            <v>0</v>
          </cell>
        </row>
        <row r="14">
          <cell r="O14">
            <v>383</v>
          </cell>
          <cell r="P14">
            <v>505</v>
          </cell>
        </row>
        <row r="16">
          <cell r="O16">
            <v>7554</v>
          </cell>
        </row>
        <row r="20">
          <cell r="O20">
            <v>7002</v>
          </cell>
          <cell r="P20">
            <v>585</v>
          </cell>
        </row>
        <row r="22">
          <cell r="O22">
            <v>1900</v>
          </cell>
        </row>
        <row r="26">
          <cell r="O26">
            <v>-39</v>
          </cell>
          <cell r="P26">
            <v>59</v>
          </cell>
        </row>
        <row r="30">
          <cell r="O30">
            <v>2311</v>
          </cell>
          <cell r="P30">
            <v>1321</v>
          </cell>
        </row>
        <row r="35">
          <cell r="O35">
            <v>719</v>
          </cell>
          <cell r="P35">
            <v>-1376</v>
          </cell>
        </row>
      </sheetData>
      <sheetData sheetId="19">
        <row r="18">
          <cell r="E18">
            <v>37744</v>
          </cell>
          <cell r="G18">
            <v>111558</v>
          </cell>
          <cell r="I18">
            <v>36643</v>
          </cell>
          <cell r="K18">
            <v>118779</v>
          </cell>
        </row>
        <row r="38">
          <cell r="E38">
            <v>288</v>
          </cell>
          <cell r="G38">
            <v>9271</v>
          </cell>
          <cell r="I38">
            <v>10634</v>
          </cell>
          <cell r="K38">
            <v>16976</v>
          </cell>
        </row>
        <row r="46">
          <cell r="E46">
            <v>-1304</v>
          </cell>
          <cell r="G46">
            <v>3072</v>
          </cell>
          <cell r="I46">
            <v>7937</v>
          </cell>
          <cell r="K46">
            <v>11807</v>
          </cell>
        </row>
        <row r="53">
          <cell r="E53">
            <v>-1.8628571428571428</v>
          </cell>
          <cell r="G53">
            <v>4.388571428571429</v>
          </cell>
          <cell r="I53">
            <v>11.338571428571429</v>
          </cell>
          <cell r="K53">
            <v>16.86714285714286</v>
          </cell>
        </row>
      </sheetData>
      <sheetData sheetId="26">
        <row r="13">
          <cell r="L13">
            <v>2359</v>
          </cell>
        </row>
        <row r="14">
          <cell r="L14">
            <v>-48</v>
          </cell>
        </row>
        <row r="22">
          <cell r="L22">
            <v>5339</v>
          </cell>
        </row>
        <row r="23">
          <cell r="L23">
            <v>-48</v>
          </cell>
        </row>
        <row r="32">
          <cell r="L32">
            <v>351</v>
          </cell>
        </row>
        <row r="33">
          <cell r="L33">
            <v>6502</v>
          </cell>
        </row>
        <row r="34">
          <cell r="L34">
            <v>3998</v>
          </cell>
        </row>
        <row r="36">
          <cell r="L36">
            <v>2462</v>
          </cell>
        </row>
        <row r="39">
          <cell r="L39">
            <v>2009</v>
          </cell>
        </row>
        <row r="40">
          <cell r="L40">
            <v>100396</v>
          </cell>
        </row>
        <row r="44">
          <cell r="L44">
            <v>1803</v>
          </cell>
        </row>
        <row r="52">
          <cell r="L52">
            <v>1252</v>
          </cell>
        </row>
        <row r="69">
          <cell r="L69">
            <v>7268</v>
          </cell>
        </row>
        <row r="70">
          <cell r="L70">
            <v>73390</v>
          </cell>
        </row>
        <row r="74">
          <cell r="L74">
            <v>-1803</v>
          </cell>
        </row>
        <row r="78">
          <cell r="L78">
            <v>8058</v>
          </cell>
        </row>
        <row r="80">
          <cell r="L80">
            <v>12511</v>
          </cell>
        </row>
        <row r="82">
          <cell r="L82">
            <v>446</v>
          </cell>
        </row>
        <row r="83">
          <cell r="L83">
            <v>3200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s"/>
      <sheetName val="notes-new"/>
      <sheetName val="Appendix A"/>
      <sheetName val="notes-w"/>
      <sheetName val="cpl-qtr1"/>
      <sheetName val="cbs-mar2002"/>
      <sheetName val="cbs-MI"/>
    </sheetNames>
    <sheetDataSet>
      <sheetData sheetId="4">
        <row r="15">
          <cell r="L15">
            <v>0</v>
          </cell>
        </row>
        <row r="24">
          <cell r="L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3"/>
  <sheetViews>
    <sheetView workbookViewId="0" topLeftCell="A124">
      <selection activeCell="A1" sqref="A1:L122"/>
    </sheetView>
  </sheetViews>
  <sheetFormatPr defaultColWidth="9.140625" defaultRowHeight="12.75"/>
  <cols>
    <col min="1" max="1" width="4.00390625" style="2" customWidth="1"/>
    <col min="2" max="2" width="2.8515625" style="2" customWidth="1"/>
    <col min="3" max="6" width="9.140625" style="2" customWidth="1"/>
    <col min="7" max="7" width="12.421875" style="2" bestFit="1" customWidth="1"/>
    <col min="8" max="8" width="11.8515625" style="2" customWidth="1"/>
    <col min="9" max="9" width="1.8515625" style="2" customWidth="1"/>
    <col min="10" max="10" width="12.28125" style="2" customWidth="1"/>
    <col min="11" max="11" width="1.8515625" style="2" customWidth="1"/>
    <col min="12" max="12" width="14.140625" style="2" customWidth="1"/>
    <col min="13" max="13" width="12.8515625" style="2" customWidth="1"/>
    <col min="14" max="16384" width="9.140625" style="2" customWidth="1"/>
  </cols>
  <sheetData>
    <row r="1" spans="1:12" ht="12.75">
      <c r="A1" s="1" t="s">
        <v>0</v>
      </c>
      <c r="L1" s="3"/>
    </row>
    <row r="2" spans="1:12" ht="12.75">
      <c r="A2" s="2" t="s">
        <v>1</v>
      </c>
      <c r="L2" s="4"/>
    </row>
    <row r="3" spans="1:12" ht="12">
      <c r="A3" s="2" t="s">
        <v>2</v>
      </c>
      <c r="H3" s="5"/>
      <c r="L3" s="6"/>
    </row>
    <row r="5" ht="12">
      <c r="A5" s="1" t="s">
        <v>3</v>
      </c>
    </row>
    <row r="6" ht="12">
      <c r="A6" s="7"/>
    </row>
    <row r="7" spans="1:3" ht="12">
      <c r="A7" s="8">
        <v>1</v>
      </c>
      <c r="C7" s="1" t="s">
        <v>4</v>
      </c>
    </row>
    <row r="8" spans="1:3" ht="12">
      <c r="A8" s="8"/>
      <c r="C8" s="2" t="s">
        <v>5</v>
      </c>
    </row>
    <row r="9" spans="1:3" ht="12">
      <c r="A9" s="8"/>
      <c r="C9" s="2" t="s">
        <v>6</v>
      </c>
    </row>
    <row r="10" spans="1:3" ht="12">
      <c r="A10" s="9"/>
      <c r="C10" s="2" t="s">
        <v>7</v>
      </c>
    </row>
    <row r="11" spans="1:3" ht="12">
      <c r="A11" s="9"/>
      <c r="C11" s="2" t="s">
        <v>8</v>
      </c>
    </row>
    <row r="12" ht="12">
      <c r="A12" s="9"/>
    </row>
    <row r="13" spans="1:3" ht="12">
      <c r="A13" s="9"/>
      <c r="C13" s="2" t="s">
        <v>9</v>
      </c>
    </row>
    <row r="14" spans="1:3" ht="12">
      <c r="A14" s="9"/>
      <c r="C14" s="2" t="s">
        <v>10</v>
      </c>
    </row>
    <row r="15" spans="1:3" ht="12">
      <c r="A15" s="9"/>
      <c r="C15" s="2" t="s">
        <v>11</v>
      </c>
    </row>
    <row r="16" spans="1:3" ht="12">
      <c r="A16" s="9"/>
      <c r="C16" s="2" t="s">
        <v>12</v>
      </c>
    </row>
    <row r="17" spans="1:3" ht="12">
      <c r="A17" s="9"/>
      <c r="C17" s="2" t="s">
        <v>13</v>
      </c>
    </row>
    <row r="18" spans="1:3" ht="12">
      <c r="A18" s="9"/>
      <c r="C18" s="2" t="s">
        <v>14</v>
      </c>
    </row>
    <row r="19" spans="1:3" ht="12">
      <c r="A19" s="9"/>
      <c r="C19" s="2" t="s">
        <v>15</v>
      </c>
    </row>
    <row r="20" spans="1:3" ht="12">
      <c r="A20" s="9"/>
      <c r="C20" s="2" t="s">
        <v>16</v>
      </c>
    </row>
    <row r="21" spans="1:3" ht="12">
      <c r="A21" s="9"/>
      <c r="C21" s="2" t="s">
        <v>17</v>
      </c>
    </row>
    <row r="22" spans="1:3" ht="12">
      <c r="A22" s="9"/>
      <c r="C22" s="2" t="s">
        <v>18</v>
      </c>
    </row>
    <row r="23" spans="1:3" ht="12">
      <c r="A23" s="9"/>
      <c r="C23" s="2" t="s">
        <v>19</v>
      </c>
    </row>
    <row r="24" spans="1:3" ht="12">
      <c r="A24" s="9"/>
      <c r="C24" s="2" t="s">
        <v>20</v>
      </c>
    </row>
    <row r="25" ht="12">
      <c r="A25" s="9"/>
    </row>
    <row r="26" spans="1:3" ht="12">
      <c r="A26" s="9">
        <v>2</v>
      </c>
      <c r="C26" s="1" t="s">
        <v>21</v>
      </c>
    </row>
    <row r="27" spans="1:3" ht="12">
      <c r="A27" s="9"/>
      <c r="C27" s="2" t="s">
        <v>22</v>
      </c>
    </row>
    <row r="28" spans="1:3" ht="12">
      <c r="A28" s="9"/>
      <c r="C28" s="2" t="s">
        <v>23</v>
      </c>
    </row>
    <row r="29" ht="12">
      <c r="A29" s="9"/>
    </row>
    <row r="30" spans="1:3" ht="12">
      <c r="A30" s="9">
        <v>3</v>
      </c>
      <c r="C30" s="1" t="s">
        <v>24</v>
      </c>
    </row>
    <row r="31" spans="1:3" ht="12">
      <c r="A31" s="9"/>
      <c r="C31" s="2" t="s">
        <v>25</v>
      </c>
    </row>
    <row r="32" spans="1:3" ht="12">
      <c r="A32" s="9"/>
      <c r="C32" s="2" t="s">
        <v>26</v>
      </c>
    </row>
    <row r="33" ht="12">
      <c r="A33" s="9"/>
    </row>
    <row r="34" spans="1:3" ht="12">
      <c r="A34" s="9">
        <v>4</v>
      </c>
      <c r="C34" s="1" t="s">
        <v>27</v>
      </c>
    </row>
    <row r="35" spans="1:3" ht="12">
      <c r="A35" s="9"/>
      <c r="C35" s="2" t="s">
        <v>28</v>
      </c>
    </row>
    <row r="36" spans="1:3" ht="12">
      <c r="A36" s="9"/>
      <c r="C36" s="2" t="s">
        <v>29</v>
      </c>
    </row>
    <row r="37" ht="12">
      <c r="A37" s="9"/>
    </row>
    <row r="38" spans="1:3" ht="12">
      <c r="A38" s="9">
        <v>5</v>
      </c>
      <c r="C38" s="1" t="s">
        <v>30</v>
      </c>
    </row>
    <row r="39" spans="1:3" ht="12">
      <c r="A39" s="9"/>
      <c r="C39" s="1" t="s">
        <v>31</v>
      </c>
    </row>
    <row r="40" spans="1:3" ht="12">
      <c r="A40" s="9"/>
      <c r="C40" s="2" t="s">
        <v>32</v>
      </c>
    </row>
    <row r="41" spans="1:3" ht="12">
      <c r="A41" s="9"/>
      <c r="C41" s="2" t="s">
        <v>33</v>
      </c>
    </row>
    <row r="42" ht="12">
      <c r="A42" s="9"/>
    </row>
    <row r="43" spans="1:3" ht="12">
      <c r="A43" s="9">
        <v>6</v>
      </c>
      <c r="C43" s="1" t="s">
        <v>34</v>
      </c>
    </row>
    <row r="44" spans="1:3" ht="12">
      <c r="A44" s="9"/>
      <c r="C44" s="2" t="s">
        <v>35</v>
      </c>
    </row>
    <row r="45" spans="1:3" ht="12">
      <c r="A45" s="9"/>
      <c r="C45" s="2" t="s">
        <v>36</v>
      </c>
    </row>
    <row r="46" ht="12">
      <c r="A46" s="9"/>
    </row>
    <row r="47" spans="1:3" ht="12">
      <c r="A47" s="9">
        <v>7</v>
      </c>
      <c r="C47" s="1" t="s">
        <v>37</v>
      </c>
    </row>
    <row r="48" ht="12">
      <c r="A48" s="9"/>
    </row>
    <row r="49" spans="1:3" ht="12">
      <c r="A49" s="9"/>
      <c r="C49" s="2" t="s">
        <v>38</v>
      </c>
    </row>
    <row r="50" spans="1:3" ht="12">
      <c r="A50" s="9"/>
      <c r="C50" s="2" t="s">
        <v>39</v>
      </c>
    </row>
    <row r="51" spans="1:3" ht="12">
      <c r="A51" s="9"/>
      <c r="C51" s="2" t="s">
        <v>40</v>
      </c>
    </row>
    <row r="52" ht="12">
      <c r="A52" s="9"/>
    </row>
    <row r="53" spans="1:3" ht="12">
      <c r="A53" s="9"/>
      <c r="C53" s="2" t="s">
        <v>41</v>
      </c>
    </row>
    <row r="54" spans="1:3" ht="12">
      <c r="A54" s="9"/>
      <c r="C54" s="2" t="s">
        <v>42</v>
      </c>
    </row>
    <row r="55" spans="1:3" ht="12">
      <c r="A55" s="9"/>
      <c r="C55" s="2" t="s">
        <v>43</v>
      </c>
    </row>
    <row r="56" ht="12">
      <c r="A56" s="9"/>
    </row>
    <row r="61" spans="1:3" ht="12">
      <c r="A61" s="9"/>
      <c r="C61" s="2" t="s">
        <v>44</v>
      </c>
    </row>
    <row r="62" spans="1:3" ht="12">
      <c r="A62" s="9">
        <v>8</v>
      </c>
      <c r="C62" s="1" t="s">
        <v>45</v>
      </c>
    </row>
    <row r="63" spans="1:3" ht="12">
      <c r="A63" s="9"/>
      <c r="C63" s="2" t="s">
        <v>46</v>
      </c>
    </row>
    <row r="64" ht="12">
      <c r="A64" s="9"/>
    </row>
    <row r="65" spans="1:12" ht="12">
      <c r="A65" s="9"/>
      <c r="G65" s="132" t="s">
        <v>47</v>
      </c>
      <c r="H65" s="132"/>
      <c r="J65" s="132" t="s">
        <v>48</v>
      </c>
      <c r="K65" s="132"/>
      <c r="L65" s="132"/>
    </row>
    <row r="66" spans="1:12" ht="12">
      <c r="A66" s="9"/>
      <c r="G66" s="11">
        <v>37529</v>
      </c>
      <c r="H66" s="11">
        <v>37164</v>
      </c>
      <c r="I66" s="11"/>
      <c r="J66" s="11">
        <v>37529</v>
      </c>
      <c r="K66" s="11"/>
      <c r="L66" s="11">
        <v>37164</v>
      </c>
    </row>
    <row r="67" spans="1:11" ht="12">
      <c r="A67" s="9"/>
      <c r="G67" s="12"/>
      <c r="J67" s="10"/>
      <c r="K67" s="12"/>
    </row>
    <row r="68" spans="1:12" ht="12">
      <c r="A68" s="9"/>
      <c r="G68" s="10" t="s">
        <v>49</v>
      </c>
      <c r="H68" s="10" t="s">
        <v>49</v>
      </c>
      <c r="J68" s="10" t="s">
        <v>49</v>
      </c>
      <c r="K68" s="12"/>
      <c r="L68" s="10" t="s">
        <v>49</v>
      </c>
    </row>
    <row r="69" spans="1:11" ht="12">
      <c r="A69" s="9"/>
      <c r="G69" s="10"/>
      <c r="J69" s="10"/>
      <c r="K69" s="12"/>
    </row>
    <row r="70" spans="1:12" ht="12">
      <c r="A70" s="9"/>
      <c r="C70" s="2" t="s">
        <v>50</v>
      </c>
      <c r="G70" s="13">
        <v>68978</v>
      </c>
      <c r="H70" s="13">
        <v>73851</v>
      </c>
      <c r="I70" s="13"/>
      <c r="J70" s="13">
        <v>2890</v>
      </c>
      <c r="K70" s="14"/>
      <c r="L70" s="13">
        <v>2680</v>
      </c>
    </row>
    <row r="71" spans="1:12" ht="12">
      <c r="A71" s="9"/>
      <c r="C71" s="2" t="s">
        <v>51</v>
      </c>
      <c r="G71" s="13">
        <v>11952</v>
      </c>
      <c r="H71" s="13">
        <v>11359</v>
      </c>
      <c r="I71" s="13"/>
      <c r="J71" s="13">
        <v>99</v>
      </c>
      <c r="K71" s="14"/>
      <c r="L71" s="13">
        <v>77</v>
      </c>
    </row>
    <row r="72" spans="1:12" ht="12">
      <c r="A72" s="9"/>
      <c r="C72" s="2" t="s">
        <v>52</v>
      </c>
      <c r="G72" s="13">
        <v>16887</v>
      </c>
      <c r="H72" s="13">
        <v>11984</v>
      </c>
      <c r="I72" s="13"/>
      <c r="J72" s="13">
        <v>5984</v>
      </c>
      <c r="K72" s="15"/>
      <c r="L72" s="13">
        <v>5110</v>
      </c>
    </row>
    <row r="73" spans="1:12" ht="12">
      <c r="A73" s="9"/>
      <c r="C73" s="2" t="s">
        <v>53</v>
      </c>
      <c r="G73" s="13">
        <v>12149</v>
      </c>
      <c r="H73" s="13">
        <v>19928</v>
      </c>
      <c r="I73" s="13"/>
      <c r="J73" s="13">
        <f>1128+27</f>
        <v>1155</v>
      </c>
      <c r="K73" s="13"/>
      <c r="L73" s="13">
        <v>1142</v>
      </c>
    </row>
    <row r="74" spans="1:12" ht="12">
      <c r="A74" s="9"/>
      <c r="C74" s="2" t="s">
        <v>54</v>
      </c>
      <c r="G74" s="16">
        <v>2286</v>
      </c>
      <c r="H74" s="16">
        <v>2351</v>
      </c>
      <c r="I74" s="13"/>
      <c r="J74" s="16">
        <f>1461+80</f>
        <v>1541</v>
      </c>
      <c r="K74" s="13"/>
      <c r="L74" s="16">
        <v>1629</v>
      </c>
    </row>
    <row r="75" spans="1:12" ht="12">
      <c r="A75" s="9"/>
      <c r="G75" s="13">
        <f>SUM(G70:G74)</f>
        <v>112252</v>
      </c>
      <c r="H75" s="13">
        <f>SUM(H70:H74)</f>
        <v>119473</v>
      </c>
      <c r="I75" s="13"/>
      <c r="J75" s="13">
        <f>SUM(J70:J74)</f>
        <v>11669</v>
      </c>
      <c r="K75" s="13"/>
      <c r="L75" s="13">
        <f>SUM(L70:L74)</f>
        <v>10638</v>
      </c>
    </row>
    <row r="76" spans="1:12" ht="12">
      <c r="A76" s="9"/>
      <c r="C76" s="2" t="s">
        <v>55</v>
      </c>
      <c r="G76" s="13">
        <v>-694</v>
      </c>
      <c r="H76" s="13">
        <v>-694</v>
      </c>
      <c r="I76" s="13"/>
      <c r="J76" s="13">
        <f>-694</f>
        <v>-694</v>
      </c>
      <c r="K76" s="13"/>
      <c r="L76" s="16">
        <v>-694</v>
      </c>
    </row>
    <row r="77" spans="1:12" ht="12">
      <c r="A77" s="9"/>
      <c r="G77" s="17">
        <f>SUM(G75:G76)</f>
        <v>111558</v>
      </c>
      <c r="H77" s="17">
        <f>SUM(H75:H76)</f>
        <v>118779</v>
      </c>
      <c r="I77" s="18"/>
      <c r="J77" s="17">
        <f>SUM(J75:J76)</f>
        <v>10975</v>
      </c>
      <c r="K77" s="13"/>
      <c r="L77" s="17">
        <f>SUM(L75:L76)</f>
        <v>9944</v>
      </c>
    </row>
    <row r="78" spans="1:12" ht="12">
      <c r="A78" s="9"/>
      <c r="C78" s="2" t="s">
        <v>56</v>
      </c>
      <c r="G78" s="13">
        <v>0</v>
      </c>
      <c r="H78" s="13">
        <v>0</v>
      </c>
      <c r="I78" s="13"/>
      <c r="J78" s="13">
        <f>-123-1625+44</f>
        <v>-1704</v>
      </c>
      <c r="K78" s="13"/>
      <c r="L78" s="16">
        <v>7032</v>
      </c>
    </row>
    <row r="79" spans="1:12" ht="12">
      <c r="A79" s="9"/>
      <c r="G79" s="19">
        <f>SUM(G77:G78)</f>
        <v>111558</v>
      </c>
      <c r="H79" s="19">
        <f>SUM(H77:H78)</f>
        <v>118779</v>
      </c>
      <c r="I79" s="13"/>
      <c r="J79" s="19">
        <f>SUM(J77:J78)</f>
        <v>9271</v>
      </c>
      <c r="K79" s="13"/>
      <c r="L79" s="16">
        <f>SUM(L77:L78)</f>
        <v>16976</v>
      </c>
    </row>
    <row r="80" spans="1:11" ht="12">
      <c r="A80" s="9"/>
      <c r="K80" s="13"/>
    </row>
    <row r="81" spans="1:3" ht="12">
      <c r="A81" s="9"/>
      <c r="C81" s="2" t="s">
        <v>57</v>
      </c>
    </row>
    <row r="82" spans="1:3" ht="12">
      <c r="A82" s="9"/>
      <c r="C82" s="2" t="s">
        <v>58</v>
      </c>
    </row>
    <row r="83" ht="12">
      <c r="A83" s="9"/>
    </row>
    <row r="84" spans="1:3" ht="12">
      <c r="A84" s="9"/>
      <c r="C84" s="2" t="s">
        <v>59</v>
      </c>
    </row>
    <row r="85" ht="12">
      <c r="A85" s="9"/>
    </row>
    <row r="86" spans="1:3" ht="12">
      <c r="A86" s="9">
        <v>9</v>
      </c>
      <c r="C86" s="1" t="s">
        <v>60</v>
      </c>
    </row>
    <row r="87" spans="1:3" ht="12">
      <c r="A87" s="9"/>
      <c r="C87" s="2" t="s">
        <v>61</v>
      </c>
    </row>
    <row r="88" spans="1:3" ht="12">
      <c r="A88" s="9"/>
      <c r="C88" s="2" t="s">
        <v>62</v>
      </c>
    </row>
    <row r="89" spans="1:3" ht="12">
      <c r="A89" s="9"/>
      <c r="C89" s="2" t="s">
        <v>63</v>
      </c>
    </row>
    <row r="90" spans="1:3" ht="12">
      <c r="A90" s="9"/>
      <c r="C90" s="2" t="s">
        <v>64</v>
      </c>
    </row>
    <row r="91" ht="12">
      <c r="A91" s="9"/>
    </row>
    <row r="92" spans="1:3" ht="12">
      <c r="A92" s="9">
        <v>10</v>
      </c>
      <c r="C92" s="1" t="s">
        <v>65</v>
      </c>
    </row>
    <row r="93" spans="1:3" ht="12">
      <c r="A93" s="9"/>
      <c r="C93" s="1" t="s">
        <v>66</v>
      </c>
    </row>
    <row r="94" spans="1:3" ht="12">
      <c r="A94" s="9"/>
      <c r="C94" s="1" t="s">
        <v>67</v>
      </c>
    </row>
    <row r="95" spans="1:3" ht="12">
      <c r="A95" s="9"/>
      <c r="C95" s="1"/>
    </row>
    <row r="96" spans="1:3" ht="12">
      <c r="A96" s="9"/>
      <c r="C96" s="2" t="s">
        <v>68</v>
      </c>
    </row>
    <row r="97" ht="12">
      <c r="A97" s="9"/>
    </row>
    <row r="98" spans="1:3" ht="12">
      <c r="A98" s="9"/>
      <c r="C98" s="2" t="s">
        <v>69</v>
      </c>
    </row>
    <row r="99" spans="1:3" ht="12">
      <c r="A99" s="9"/>
      <c r="C99" s="2" t="s">
        <v>70</v>
      </c>
    </row>
    <row r="100" spans="1:3" ht="12">
      <c r="A100" s="9"/>
      <c r="C100" s="2" t="s">
        <v>71</v>
      </c>
    </row>
    <row r="101" spans="1:3" ht="12">
      <c r="A101" s="9"/>
      <c r="C101" s="2" t="s">
        <v>72</v>
      </c>
    </row>
    <row r="102" spans="1:3" ht="12">
      <c r="A102" s="9"/>
      <c r="C102" s="2" t="s">
        <v>73</v>
      </c>
    </row>
    <row r="103" spans="1:3" ht="12">
      <c r="A103" s="9"/>
      <c r="C103" s="2" t="s">
        <v>74</v>
      </c>
    </row>
    <row r="104" spans="1:3" ht="12">
      <c r="A104" s="9"/>
      <c r="C104" s="2" t="s">
        <v>75</v>
      </c>
    </row>
    <row r="105" ht="12">
      <c r="A105" s="9"/>
    </row>
    <row r="106" spans="1:3" ht="12">
      <c r="A106" s="9"/>
      <c r="C106" s="2" t="s">
        <v>76</v>
      </c>
    </row>
    <row r="107" spans="1:3" ht="12">
      <c r="A107" s="9"/>
      <c r="C107" s="2" t="s">
        <v>392</v>
      </c>
    </row>
    <row r="108" spans="1:3" ht="12">
      <c r="A108" s="9"/>
      <c r="C108" s="2" t="s">
        <v>77</v>
      </c>
    </row>
    <row r="109" spans="1:3" ht="12">
      <c r="A109" s="9"/>
      <c r="C109" s="2" t="s">
        <v>78</v>
      </c>
    </row>
    <row r="110" spans="1:3" ht="12">
      <c r="A110" s="9"/>
      <c r="C110" s="2" t="s">
        <v>79</v>
      </c>
    </row>
    <row r="111" ht="12">
      <c r="A111" s="9"/>
    </row>
    <row r="112" ht="12">
      <c r="C112" s="2" t="s">
        <v>80</v>
      </c>
    </row>
    <row r="113" ht="12">
      <c r="C113" s="2" t="s">
        <v>81</v>
      </c>
    </row>
    <row r="114" ht="12">
      <c r="C114" s="2" t="s">
        <v>82</v>
      </c>
    </row>
    <row r="115" ht="12">
      <c r="A115" s="9"/>
    </row>
    <row r="116" ht="12">
      <c r="A116" s="9"/>
    </row>
    <row r="117" ht="12">
      <c r="A117" s="9"/>
    </row>
    <row r="118" ht="12">
      <c r="A118" s="9"/>
    </row>
    <row r="119" ht="12">
      <c r="A119" s="9"/>
    </row>
    <row r="120" ht="12">
      <c r="A120" s="9"/>
    </row>
    <row r="121" ht="12">
      <c r="A121" s="9"/>
    </row>
    <row r="122" ht="12">
      <c r="A122" s="9"/>
    </row>
    <row r="123" spans="1:3" ht="12">
      <c r="A123" s="9">
        <v>11</v>
      </c>
      <c r="C123" s="1" t="s">
        <v>83</v>
      </c>
    </row>
    <row r="124" spans="1:3" ht="12">
      <c r="A124" s="9"/>
      <c r="C124" s="2" t="s">
        <v>84</v>
      </c>
    </row>
    <row r="125" spans="1:3" ht="12">
      <c r="A125" s="9"/>
      <c r="C125" s="2" t="s">
        <v>85</v>
      </c>
    </row>
    <row r="127" ht="12">
      <c r="C127" s="2" t="s">
        <v>86</v>
      </c>
    </row>
    <row r="128" ht="12">
      <c r="C128" s="2" t="s">
        <v>393</v>
      </c>
    </row>
    <row r="130" ht="12">
      <c r="C130" s="2" t="s">
        <v>394</v>
      </c>
    </row>
    <row r="131" ht="12">
      <c r="C131" s="2" t="s">
        <v>395</v>
      </c>
    </row>
    <row r="133" ht="12">
      <c r="C133" s="2" t="s">
        <v>87</v>
      </c>
    </row>
    <row r="134" ht="12">
      <c r="C134" s="2" t="s">
        <v>88</v>
      </c>
    </row>
    <row r="135" ht="12">
      <c r="C135" s="2" t="s">
        <v>89</v>
      </c>
    </row>
    <row r="137" ht="12">
      <c r="C137" s="2" t="s">
        <v>90</v>
      </c>
    </row>
    <row r="138" ht="12">
      <c r="C138" s="2" t="s">
        <v>91</v>
      </c>
    </row>
    <row r="140" ht="12">
      <c r="C140" s="2" t="s">
        <v>92</v>
      </c>
    </row>
    <row r="141" ht="12">
      <c r="C141" s="2" t="s">
        <v>93</v>
      </c>
    </row>
    <row r="143" spans="1:3" ht="12">
      <c r="A143" s="9">
        <v>12</v>
      </c>
      <c r="C143" s="1" t="s">
        <v>94</v>
      </c>
    </row>
    <row r="144" spans="1:3" ht="12">
      <c r="A144" s="9"/>
      <c r="C144" s="1" t="s">
        <v>95</v>
      </c>
    </row>
    <row r="145" spans="1:12" ht="12">
      <c r="A145" s="9"/>
      <c r="J145" s="12" t="s">
        <v>96</v>
      </c>
      <c r="K145" s="1"/>
      <c r="L145" s="12" t="s">
        <v>96</v>
      </c>
    </row>
    <row r="146" spans="1:12" ht="12">
      <c r="A146" s="9"/>
      <c r="H146" s="133" t="s">
        <v>97</v>
      </c>
      <c r="I146" s="133"/>
      <c r="J146" s="133"/>
      <c r="K146" s="1"/>
      <c r="L146" s="21" t="s">
        <v>98</v>
      </c>
    </row>
    <row r="147" spans="1:12" ht="12">
      <c r="A147" s="9"/>
      <c r="H147" s="12"/>
      <c r="I147" s="1"/>
      <c r="J147" s="12" t="s">
        <v>49</v>
      </c>
      <c r="K147" s="1"/>
      <c r="L147" s="12" t="s">
        <v>49</v>
      </c>
    </row>
    <row r="148" spans="1:3" ht="12">
      <c r="A148" s="9"/>
      <c r="C148" s="2" t="s">
        <v>99</v>
      </c>
    </row>
    <row r="149" spans="1:12" ht="12">
      <c r="A149" s="9"/>
      <c r="C149" s="2" t="s">
        <v>100</v>
      </c>
      <c r="H149" s="22"/>
      <c r="I149" s="23"/>
      <c r="J149" s="24">
        <f>'[1]notes-w'!L78</f>
        <v>8058</v>
      </c>
      <c r="K149" s="23"/>
      <c r="L149" s="22">
        <v>5017</v>
      </c>
    </row>
    <row r="150" spans="1:12" ht="12">
      <c r="A150" s="9"/>
      <c r="H150" s="22"/>
      <c r="I150" s="23"/>
      <c r="J150" s="24"/>
      <c r="K150" s="23"/>
      <c r="L150" s="22"/>
    </row>
    <row r="151" spans="1:12" ht="12">
      <c r="A151" s="9"/>
      <c r="B151" s="6" t="s">
        <v>101</v>
      </c>
      <c r="C151" s="2" t="s">
        <v>99</v>
      </c>
      <c r="H151" s="22"/>
      <c r="I151" s="23"/>
      <c r="J151" s="24"/>
      <c r="K151" s="23"/>
      <c r="L151" s="22"/>
    </row>
    <row r="152" spans="1:12" ht="12">
      <c r="A152" s="9"/>
      <c r="C152" s="2" t="s">
        <v>102</v>
      </c>
      <c r="H152" s="22"/>
      <c r="I152" s="23"/>
      <c r="J152" s="24"/>
      <c r="K152" s="23"/>
      <c r="L152" s="22"/>
    </row>
    <row r="153" spans="1:12" ht="12">
      <c r="A153" s="9"/>
      <c r="C153" s="2" t="s">
        <v>103</v>
      </c>
      <c r="H153" s="22"/>
      <c r="I153" s="23"/>
      <c r="J153" s="24">
        <f>'[1]notes-w'!L80</f>
        <v>12511</v>
      </c>
      <c r="K153" s="23"/>
      <c r="L153" s="22">
        <v>15536</v>
      </c>
    </row>
    <row r="154" spans="1:12" ht="12">
      <c r="A154" s="9"/>
      <c r="H154" s="18"/>
      <c r="J154" s="25"/>
      <c r="L154" s="18"/>
    </row>
    <row r="155" spans="1:12" ht="12">
      <c r="A155" s="9"/>
      <c r="B155" s="2" t="s">
        <v>101</v>
      </c>
      <c r="C155" s="2" t="s">
        <v>104</v>
      </c>
      <c r="H155" s="18"/>
      <c r="J155" s="25"/>
      <c r="L155" s="18"/>
    </row>
    <row r="156" spans="1:8" ht="12">
      <c r="A156" s="9"/>
      <c r="C156" s="2" t="s">
        <v>105</v>
      </c>
      <c r="H156" s="22"/>
    </row>
    <row r="157" spans="1:12" ht="12">
      <c r="A157" s="9"/>
      <c r="C157" s="2" t="s">
        <v>106</v>
      </c>
      <c r="H157" s="22"/>
      <c r="J157" s="24">
        <f>'[1]notes-w'!L82</f>
        <v>446</v>
      </c>
      <c r="L157" s="22">
        <v>874</v>
      </c>
    </row>
    <row r="158" spans="1:12" ht="12">
      <c r="A158" s="9"/>
      <c r="H158" s="22"/>
      <c r="J158" s="24"/>
      <c r="L158" s="22"/>
    </row>
    <row r="159" spans="1:12" ht="12">
      <c r="A159" s="9"/>
      <c r="B159" s="2" t="s">
        <v>107</v>
      </c>
      <c r="C159" s="2" t="s">
        <v>108</v>
      </c>
      <c r="H159" s="22"/>
      <c r="J159" s="24"/>
      <c r="L159" s="22"/>
    </row>
    <row r="160" spans="1:12" ht="12.75" thickBot="1">
      <c r="A160" s="9"/>
      <c r="C160" s="2" t="s">
        <v>109</v>
      </c>
      <c r="H160" s="22"/>
      <c r="J160" s="26">
        <f>'[1]notes-w'!L83</f>
        <v>3200</v>
      </c>
      <c r="L160" s="27">
        <v>3312</v>
      </c>
    </row>
    <row r="161" ht="12.75" thickTop="1">
      <c r="A161" s="9"/>
    </row>
    <row r="162" spans="1:3" ht="12">
      <c r="A162" s="9"/>
      <c r="B162" s="6" t="s">
        <v>101</v>
      </c>
      <c r="C162" s="2" t="s">
        <v>110</v>
      </c>
    </row>
    <row r="163" spans="1:3" ht="12">
      <c r="A163" s="9"/>
      <c r="C163" s="2" t="s">
        <v>111</v>
      </c>
    </row>
    <row r="164" ht="12">
      <c r="A164" s="9"/>
    </row>
    <row r="165" spans="1:3" ht="12">
      <c r="A165" s="9"/>
      <c r="B165" s="2" t="s">
        <v>107</v>
      </c>
      <c r="C165" s="2" t="s">
        <v>112</v>
      </c>
    </row>
    <row r="166" spans="1:3" ht="12">
      <c r="A166" s="9"/>
      <c r="C166" s="2" t="s">
        <v>113</v>
      </c>
    </row>
    <row r="167" ht="12">
      <c r="A167" s="9"/>
    </row>
    <row r="168" spans="1:3" ht="12">
      <c r="A168" s="9"/>
      <c r="C168" s="2" t="s">
        <v>114</v>
      </c>
    </row>
    <row r="169" spans="1:3" ht="12">
      <c r="A169" s="9"/>
      <c r="C169" s="2" t="s">
        <v>115</v>
      </c>
    </row>
    <row r="170" spans="1:3" ht="12">
      <c r="A170" s="9"/>
      <c r="C170" s="2" t="s">
        <v>116</v>
      </c>
    </row>
    <row r="171" spans="1:3" ht="12">
      <c r="A171" s="9"/>
      <c r="C171" s="2" t="s">
        <v>117</v>
      </c>
    </row>
    <row r="172" spans="1:3" ht="12">
      <c r="A172" s="9"/>
      <c r="C172" s="2" t="s">
        <v>118</v>
      </c>
    </row>
    <row r="173" spans="1:3" ht="12">
      <c r="A173" s="9"/>
      <c r="C173" s="2" t="s">
        <v>119</v>
      </c>
    </row>
    <row r="174" spans="1:3" ht="12">
      <c r="A174" s="9"/>
      <c r="C174" s="2" t="s">
        <v>120</v>
      </c>
    </row>
    <row r="175" spans="1:3" ht="12">
      <c r="A175" s="9"/>
      <c r="C175" s="2" t="s">
        <v>121</v>
      </c>
    </row>
    <row r="176" ht="12">
      <c r="A176" s="9"/>
    </row>
    <row r="177" ht="12">
      <c r="A177" s="9"/>
    </row>
    <row r="178" ht="12">
      <c r="A178" s="9"/>
    </row>
    <row r="179" ht="12">
      <c r="A179" s="9"/>
    </row>
    <row r="180" ht="12">
      <c r="A180" s="9"/>
    </row>
    <row r="181" ht="12">
      <c r="A181" s="9"/>
    </row>
    <row r="182" ht="12">
      <c r="A182" s="9"/>
    </row>
    <row r="183" ht="12">
      <c r="A183" s="9"/>
    </row>
    <row r="184" spans="1:3" ht="12">
      <c r="A184" s="9">
        <v>13</v>
      </c>
      <c r="C184" s="1" t="s">
        <v>122</v>
      </c>
    </row>
    <row r="185" spans="1:3" ht="12">
      <c r="A185" s="9"/>
      <c r="C185" s="28" t="s">
        <v>388</v>
      </c>
    </row>
    <row r="186" spans="1:3" ht="12">
      <c r="A186" s="9"/>
      <c r="C186" s="28" t="s">
        <v>389</v>
      </c>
    </row>
    <row r="187" spans="1:3" ht="12">
      <c r="A187" s="9"/>
      <c r="C187" s="28" t="s">
        <v>390</v>
      </c>
    </row>
    <row r="188" spans="1:3" ht="12">
      <c r="A188" s="9"/>
      <c r="C188" s="2" t="s">
        <v>391</v>
      </c>
    </row>
    <row r="189" spans="1:3" ht="12">
      <c r="A189" s="9"/>
      <c r="C189" s="28"/>
    </row>
    <row r="190" spans="1:3" ht="12">
      <c r="A190" s="9"/>
      <c r="C190" s="28" t="s">
        <v>123</v>
      </c>
    </row>
    <row r="191" spans="1:3" ht="12">
      <c r="A191" s="9"/>
      <c r="C191" s="28" t="s">
        <v>124</v>
      </c>
    </row>
    <row r="192" spans="1:3" ht="12">
      <c r="A192" s="9"/>
      <c r="C192" s="2" t="s">
        <v>398</v>
      </c>
    </row>
    <row r="193" spans="1:3" ht="12">
      <c r="A193" s="9"/>
      <c r="C193" s="2" t="s">
        <v>384</v>
      </c>
    </row>
    <row r="194" ht="12">
      <c r="A194" s="9"/>
    </row>
    <row r="195" spans="1:3" ht="12">
      <c r="A195" s="9">
        <v>14</v>
      </c>
      <c r="C195" s="1" t="s">
        <v>125</v>
      </c>
    </row>
    <row r="196" spans="1:3" ht="12">
      <c r="A196" s="9"/>
      <c r="C196" s="1" t="s">
        <v>126</v>
      </c>
    </row>
    <row r="197" spans="1:3" ht="12">
      <c r="A197" s="9"/>
      <c r="C197" s="1"/>
    </row>
    <row r="198" spans="1:3" ht="12">
      <c r="A198" s="9"/>
      <c r="C198" s="28" t="s">
        <v>127</v>
      </c>
    </row>
    <row r="199" spans="1:3" ht="12">
      <c r="A199" s="9"/>
      <c r="C199" s="28" t="s">
        <v>128</v>
      </c>
    </row>
    <row r="200" spans="1:3" ht="12">
      <c r="A200" s="9"/>
      <c r="C200" s="28" t="s">
        <v>399</v>
      </c>
    </row>
    <row r="201" spans="1:3" ht="12">
      <c r="A201" s="9"/>
      <c r="C201" s="28" t="s">
        <v>383</v>
      </c>
    </row>
    <row r="202" spans="1:3" ht="12">
      <c r="A202" s="9"/>
      <c r="C202" s="28"/>
    </row>
    <row r="203" spans="1:3" ht="12">
      <c r="A203" s="9">
        <v>15</v>
      </c>
      <c r="C203" s="1" t="s">
        <v>129</v>
      </c>
    </row>
    <row r="204" spans="1:3" ht="12">
      <c r="A204" s="9"/>
      <c r="C204" s="2" t="s">
        <v>385</v>
      </c>
    </row>
    <row r="205" spans="1:3" ht="12">
      <c r="A205" s="9"/>
      <c r="C205" s="2" t="s">
        <v>386</v>
      </c>
    </row>
    <row r="206" spans="1:3" ht="12">
      <c r="A206" s="9"/>
      <c r="C206" s="2" t="s">
        <v>387</v>
      </c>
    </row>
    <row r="207" ht="12">
      <c r="A207" s="9"/>
    </row>
    <row r="208" spans="1:3" ht="12">
      <c r="A208" s="9">
        <v>16</v>
      </c>
      <c r="C208" s="1" t="s">
        <v>130</v>
      </c>
    </row>
    <row r="209" spans="1:3" ht="12">
      <c r="A209" s="9"/>
      <c r="C209" s="2" t="s">
        <v>131</v>
      </c>
    </row>
    <row r="210" ht="12">
      <c r="A210" s="9"/>
    </row>
    <row r="211" spans="1:3" ht="12">
      <c r="A211" s="9">
        <v>17</v>
      </c>
      <c r="C211" s="1" t="s">
        <v>132</v>
      </c>
    </row>
    <row r="212" spans="1:3" ht="12">
      <c r="A212" s="9"/>
      <c r="C212" s="2" t="s">
        <v>133</v>
      </c>
    </row>
    <row r="213" spans="1:10" ht="12">
      <c r="A213" s="9"/>
      <c r="H213" s="12" t="s">
        <v>134</v>
      </c>
      <c r="I213" s="12"/>
      <c r="J213" s="12" t="s">
        <v>134</v>
      </c>
    </row>
    <row r="214" spans="1:10" ht="12">
      <c r="A214" s="9"/>
      <c r="H214" s="12" t="s">
        <v>135</v>
      </c>
      <c r="I214" s="12"/>
      <c r="J214" s="12" t="s">
        <v>136</v>
      </c>
    </row>
    <row r="215" spans="1:10" ht="12">
      <c r="A215" s="9"/>
      <c r="H215" s="21" t="s">
        <v>137</v>
      </c>
      <c r="I215" s="12"/>
      <c r="J215" s="21" t="s">
        <v>137</v>
      </c>
    </row>
    <row r="216" spans="1:10" ht="12">
      <c r="A216" s="9"/>
      <c r="H216" s="20" t="s">
        <v>49</v>
      </c>
      <c r="I216" s="12"/>
      <c r="J216" s="20" t="s">
        <v>49</v>
      </c>
    </row>
    <row r="217" spans="1:10" ht="12">
      <c r="A217" s="9"/>
      <c r="J217" s="29"/>
    </row>
    <row r="218" spans="1:10" ht="12">
      <c r="A218" s="9"/>
      <c r="C218" s="2" t="s">
        <v>138</v>
      </c>
      <c r="H218" s="13">
        <f>'[1]notes-w'!L13</f>
        <v>2359</v>
      </c>
      <c r="J218" s="30">
        <f>'[1]notes-w'!L22</f>
        <v>5339</v>
      </c>
    </row>
    <row r="219" spans="1:10" ht="12">
      <c r="A219" s="9"/>
      <c r="C219" s="2" t="s">
        <v>139</v>
      </c>
      <c r="H219" s="16">
        <f>'[1]notes-w'!L14</f>
        <v>-48</v>
      </c>
      <c r="J219" s="31">
        <f>'[1]notes-w'!L23</f>
        <v>-48</v>
      </c>
    </row>
    <row r="220" spans="1:10" ht="12">
      <c r="A220" s="9"/>
      <c r="H220" s="13">
        <f>SUM(H218:H219)</f>
        <v>2311</v>
      </c>
      <c r="J220" s="30">
        <f>SUM(J218:J219)</f>
        <v>5291</v>
      </c>
    </row>
    <row r="221" spans="1:10" ht="12">
      <c r="A221" s="9"/>
      <c r="C221" s="2" t="s">
        <v>140</v>
      </c>
      <c r="H221" s="13">
        <f>'[2]notes-w'!L15</f>
        <v>0</v>
      </c>
      <c r="J221" s="30">
        <f>'[2]notes-w'!L24</f>
        <v>0</v>
      </c>
    </row>
    <row r="222" spans="1:10" ht="12.75" thickBot="1">
      <c r="A222" s="9"/>
      <c r="H222" s="32">
        <f>SUM(H220:H221)</f>
        <v>2311</v>
      </c>
      <c r="J222" s="33">
        <f>SUM(J220:J221)</f>
        <v>5291</v>
      </c>
    </row>
    <row r="223" ht="12.75" thickTop="1">
      <c r="A223" s="9"/>
    </row>
    <row r="224" spans="1:3" ht="12">
      <c r="A224" s="9"/>
      <c r="C224" s="2" t="s">
        <v>141</v>
      </c>
    </row>
    <row r="225" spans="1:3" ht="12">
      <c r="A225" s="9"/>
      <c r="C225" s="2" t="s">
        <v>142</v>
      </c>
    </row>
    <row r="226" ht="12">
      <c r="A226" s="9"/>
    </row>
    <row r="227" spans="1:3" ht="12">
      <c r="A227" s="9">
        <v>18</v>
      </c>
      <c r="C227" s="1" t="s">
        <v>143</v>
      </c>
    </row>
    <row r="228" spans="1:3" ht="12">
      <c r="A228" s="9"/>
      <c r="C228" s="2" t="s">
        <v>144</v>
      </c>
    </row>
    <row r="229" spans="1:3" ht="12">
      <c r="A229" s="9"/>
      <c r="C229" s="2" t="s">
        <v>145</v>
      </c>
    </row>
    <row r="230" ht="12">
      <c r="A230" s="9"/>
    </row>
    <row r="231" spans="1:3" ht="12">
      <c r="A231" s="9">
        <v>19</v>
      </c>
      <c r="C231" s="1" t="s">
        <v>146</v>
      </c>
    </row>
    <row r="232" spans="1:10" ht="12">
      <c r="A232" s="9"/>
      <c r="C232" s="2" t="s">
        <v>147</v>
      </c>
      <c r="J232" s="9"/>
    </row>
    <row r="233" spans="1:10" ht="12">
      <c r="A233" s="9"/>
      <c r="J233" s="9"/>
    </row>
    <row r="234" spans="1:10" ht="12">
      <c r="A234" s="9"/>
      <c r="J234" s="9"/>
    </row>
    <row r="235" spans="1:10" ht="12">
      <c r="A235" s="9"/>
      <c r="J235" s="9"/>
    </row>
    <row r="236" spans="1:10" ht="12">
      <c r="A236" s="9"/>
      <c r="J236" s="9"/>
    </row>
    <row r="237" spans="1:10" ht="12">
      <c r="A237" s="9"/>
      <c r="J237" s="9"/>
    </row>
    <row r="238" spans="1:10" ht="12">
      <c r="A238" s="9"/>
      <c r="J238" s="9"/>
    </row>
    <row r="239" spans="1:10" ht="12">
      <c r="A239" s="9"/>
      <c r="J239" s="9"/>
    </row>
    <row r="240" spans="1:10" ht="12">
      <c r="A240" s="9"/>
      <c r="J240" s="9"/>
    </row>
    <row r="241" spans="1:10" ht="12">
      <c r="A241" s="9"/>
      <c r="J241" s="9"/>
    </row>
    <row r="242" spans="1:10" ht="12">
      <c r="A242" s="9"/>
      <c r="J242" s="9"/>
    </row>
    <row r="243" spans="1:10" ht="12">
      <c r="A243" s="9"/>
      <c r="J243" s="9"/>
    </row>
    <row r="244" spans="1:10" ht="12">
      <c r="A244" s="9"/>
      <c r="J244" s="9"/>
    </row>
    <row r="245" spans="1:10" ht="12">
      <c r="A245" s="9"/>
      <c r="C245" s="2" t="s">
        <v>148</v>
      </c>
      <c r="J245" s="13"/>
    </row>
    <row r="246" spans="1:10" ht="12">
      <c r="A246" s="9"/>
      <c r="J246" s="12"/>
    </row>
    <row r="247" ht="12">
      <c r="A247" s="9"/>
    </row>
    <row r="248" spans="1:10" ht="12">
      <c r="A248" s="9"/>
      <c r="H248" s="12" t="s">
        <v>149</v>
      </c>
      <c r="J248" s="12" t="s">
        <v>134</v>
      </c>
    </row>
    <row r="249" spans="1:10" ht="12">
      <c r="A249" s="9"/>
      <c r="H249" s="12" t="s">
        <v>150</v>
      </c>
      <c r="J249" s="12" t="s">
        <v>136</v>
      </c>
    </row>
    <row r="250" spans="1:10" ht="12">
      <c r="A250" s="9"/>
      <c r="H250" s="21" t="s">
        <v>137</v>
      </c>
      <c r="J250" s="21" t="s">
        <v>137</v>
      </c>
    </row>
    <row r="251" spans="1:10" ht="12">
      <c r="A251" s="9"/>
      <c r="E251" s="1"/>
      <c r="H251" s="12" t="s">
        <v>49</v>
      </c>
      <c r="J251" s="20" t="s">
        <v>49</v>
      </c>
    </row>
    <row r="252" spans="1:10" ht="12">
      <c r="A252" s="9"/>
      <c r="J252" s="12"/>
    </row>
    <row r="253" spans="1:10" ht="12">
      <c r="A253" s="9"/>
      <c r="C253" s="2" t="s">
        <v>151</v>
      </c>
      <c r="H253" s="34">
        <v>0</v>
      </c>
      <c r="I253" s="34"/>
      <c r="J253" s="34">
        <v>0</v>
      </c>
    </row>
    <row r="254" spans="1:10" ht="12">
      <c r="A254" s="9"/>
      <c r="H254" s="13"/>
      <c r="I254" s="13"/>
      <c r="J254" s="14"/>
    </row>
    <row r="255" spans="1:10" ht="12">
      <c r="A255" s="9"/>
      <c r="C255" s="2" t="s">
        <v>152</v>
      </c>
      <c r="H255" s="13">
        <v>0</v>
      </c>
      <c r="I255" s="13"/>
      <c r="J255" s="15">
        <v>0</v>
      </c>
    </row>
    <row r="256" spans="1:10" ht="12">
      <c r="A256" s="9"/>
      <c r="J256" s="12"/>
    </row>
    <row r="257" spans="1:10" ht="12">
      <c r="A257" s="9"/>
      <c r="C257" s="35" t="s">
        <v>153</v>
      </c>
      <c r="J257" s="12"/>
    </row>
    <row r="258" spans="1:10" ht="12">
      <c r="A258" s="9"/>
      <c r="J258" s="12"/>
    </row>
    <row r="259" spans="1:10" ht="12">
      <c r="A259" s="9"/>
      <c r="G259" s="12"/>
      <c r="H259" s="12" t="s">
        <v>154</v>
      </c>
      <c r="I259" s="12"/>
      <c r="J259" s="12" t="s">
        <v>155</v>
      </c>
    </row>
    <row r="260" spans="1:10" ht="12">
      <c r="A260" s="9"/>
      <c r="G260" s="12" t="s">
        <v>156</v>
      </c>
      <c r="H260" s="12" t="s">
        <v>157</v>
      </c>
      <c r="I260" s="12"/>
      <c r="J260" s="12"/>
    </row>
    <row r="261" spans="1:10" ht="12">
      <c r="A261" s="9"/>
      <c r="G261" s="12" t="s">
        <v>49</v>
      </c>
      <c r="H261" s="12" t="s">
        <v>49</v>
      </c>
      <c r="I261" s="12"/>
      <c r="J261" s="12" t="s">
        <v>49</v>
      </c>
    </row>
    <row r="262" spans="1:10" ht="12">
      <c r="A262" s="9"/>
      <c r="G262" s="6"/>
      <c r="H262" s="6"/>
      <c r="I262" s="6"/>
      <c r="J262" s="12"/>
    </row>
    <row r="263" spans="1:10" ht="12">
      <c r="A263" s="9"/>
      <c r="C263" s="2" t="s">
        <v>158</v>
      </c>
      <c r="G263" s="36">
        <v>4623</v>
      </c>
      <c r="H263" s="36">
        <v>4623</v>
      </c>
      <c r="I263" s="15"/>
      <c r="J263" s="37">
        <f>1849*1.63</f>
        <v>3013.87</v>
      </c>
    </row>
    <row r="264" spans="1:10" ht="12">
      <c r="A264" s="9"/>
      <c r="J264" s="12"/>
    </row>
    <row r="265" spans="1:10" ht="12">
      <c r="A265" s="9">
        <v>20</v>
      </c>
      <c r="C265" s="1" t="s">
        <v>159</v>
      </c>
      <c r="J265" s="12"/>
    </row>
    <row r="266" spans="1:10" ht="12">
      <c r="A266" s="9"/>
      <c r="C266" s="2" t="s">
        <v>160</v>
      </c>
      <c r="J266" s="12"/>
    </row>
    <row r="267" spans="1:10" ht="12">
      <c r="A267" s="9"/>
      <c r="C267" s="2" t="s">
        <v>161</v>
      </c>
      <c r="J267" s="13"/>
    </row>
    <row r="268" spans="1:10" ht="12">
      <c r="A268" s="9"/>
      <c r="J268" s="13"/>
    </row>
    <row r="269" spans="1:10" ht="12">
      <c r="A269" s="9"/>
      <c r="C269" s="2" t="s">
        <v>162</v>
      </c>
      <c r="J269" s="13"/>
    </row>
    <row r="270" spans="1:10" ht="12">
      <c r="A270" s="9"/>
      <c r="C270" s="2" t="s">
        <v>163</v>
      </c>
      <c r="J270" s="13"/>
    </row>
    <row r="271" spans="1:10" ht="12">
      <c r="A271" s="9"/>
      <c r="J271" s="13"/>
    </row>
    <row r="272" spans="1:10" ht="12">
      <c r="A272" s="9"/>
      <c r="C272" s="2" t="s">
        <v>164</v>
      </c>
      <c r="J272" s="13"/>
    </row>
    <row r="273" spans="1:10" ht="12">
      <c r="A273" s="9"/>
      <c r="C273" s="2" t="s">
        <v>165</v>
      </c>
      <c r="J273" s="13"/>
    </row>
    <row r="274" spans="1:10" ht="12">
      <c r="A274" s="9"/>
      <c r="C274" s="2" t="s">
        <v>166</v>
      </c>
      <c r="J274" s="13"/>
    </row>
    <row r="275" spans="1:10" ht="12">
      <c r="A275" s="9"/>
      <c r="C275" s="2" t="s">
        <v>167</v>
      </c>
      <c r="J275" s="13"/>
    </row>
    <row r="276" spans="1:10" ht="12">
      <c r="A276" s="9"/>
      <c r="J276" s="13"/>
    </row>
    <row r="277" spans="1:10" ht="12">
      <c r="A277" s="9"/>
      <c r="C277" s="2" t="s">
        <v>168</v>
      </c>
      <c r="J277" s="13"/>
    </row>
    <row r="278" spans="1:10" ht="12">
      <c r="A278" s="9"/>
      <c r="C278" s="2" t="s">
        <v>169</v>
      </c>
      <c r="J278" s="13"/>
    </row>
    <row r="279" spans="1:10" ht="12">
      <c r="A279" s="9"/>
      <c r="C279" s="2" t="s">
        <v>170</v>
      </c>
      <c r="J279" s="13"/>
    </row>
    <row r="280" spans="1:10" ht="12">
      <c r="A280" s="9"/>
      <c r="J280" s="13"/>
    </row>
    <row r="281" spans="1:10" ht="12">
      <c r="A281" s="9"/>
      <c r="C281" s="2" t="s">
        <v>171</v>
      </c>
      <c r="J281" s="13"/>
    </row>
    <row r="282" spans="1:10" ht="12">
      <c r="A282" s="9"/>
      <c r="C282" s="2" t="s">
        <v>172</v>
      </c>
      <c r="J282" s="13"/>
    </row>
    <row r="283" spans="1:10" ht="12">
      <c r="A283" s="9"/>
      <c r="C283" s="2" t="s">
        <v>173</v>
      </c>
      <c r="J283" s="13"/>
    </row>
    <row r="284" spans="1:10" ht="12">
      <c r="A284" s="9"/>
      <c r="J284" s="13"/>
    </row>
    <row r="285" spans="1:10" ht="12">
      <c r="A285" s="9">
        <v>21</v>
      </c>
      <c r="C285" s="1" t="s">
        <v>174</v>
      </c>
      <c r="J285" s="13"/>
    </row>
    <row r="286" spans="1:10" ht="12">
      <c r="A286" s="9"/>
      <c r="C286" s="2" t="s">
        <v>175</v>
      </c>
      <c r="J286" s="13"/>
    </row>
    <row r="287" spans="1:12" ht="12">
      <c r="A287" s="9"/>
      <c r="J287" s="12" t="s">
        <v>96</v>
      </c>
      <c r="K287" s="12"/>
      <c r="L287" s="12" t="s">
        <v>96</v>
      </c>
    </row>
    <row r="288" spans="1:12" ht="12">
      <c r="A288" s="9"/>
      <c r="J288" s="21" t="s">
        <v>137</v>
      </c>
      <c r="K288" s="12"/>
      <c r="L288" s="21" t="s">
        <v>98</v>
      </c>
    </row>
    <row r="289" spans="1:12" ht="12">
      <c r="A289" s="9"/>
      <c r="B289" s="2" t="s">
        <v>176</v>
      </c>
      <c r="C289" s="35" t="s">
        <v>177</v>
      </c>
      <c r="J289" s="12" t="s">
        <v>49</v>
      </c>
      <c r="K289" s="12"/>
      <c r="L289" s="12" t="s">
        <v>49</v>
      </c>
    </row>
    <row r="290" ht="12">
      <c r="A290" s="9"/>
    </row>
    <row r="291" spans="1:3" ht="12">
      <c r="A291" s="9"/>
      <c r="C291" s="2" t="s">
        <v>178</v>
      </c>
    </row>
    <row r="292" spans="1:12" ht="12">
      <c r="A292" s="9"/>
      <c r="D292" s="2" t="s">
        <v>179</v>
      </c>
      <c r="J292" s="28">
        <f>'[1]notes-w'!L32</f>
        <v>351</v>
      </c>
      <c r="K292" s="28"/>
      <c r="L292" s="38">
        <v>626</v>
      </c>
    </row>
    <row r="293" spans="1:12" ht="12">
      <c r="A293" s="9"/>
      <c r="D293" s="2" t="s">
        <v>180</v>
      </c>
      <c r="J293" s="28"/>
      <c r="K293" s="28"/>
      <c r="L293" s="38"/>
    </row>
    <row r="294" spans="1:12" ht="12">
      <c r="A294" s="9"/>
      <c r="D294" s="2" t="s">
        <v>181</v>
      </c>
      <c r="J294" s="38">
        <f>'[1]notes-w'!L33</f>
        <v>6502</v>
      </c>
      <c r="K294" s="28"/>
      <c r="L294" s="38">
        <v>3292</v>
      </c>
    </row>
    <row r="295" spans="1:12" ht="12">
      <c r="A295" s="9"/>
      <c r="D295" s="2" t="s">
        <v>182</v>
      </c>
      <c r="J295" s="25">
        <f>'[1]notes-w'!L36</f>
        <v>2462</v>
      </c>
      <c r="K295" s="28"/>
      <c r="L295" s="25">
        <v>0</v>
      </c>
    </row>
    <row r="296" spans="1:12" ht="12">
      <c r="A296" s="9"/>
      <c r="D296" s="2" t="s">
        <v>183</v>
      </c>
      <c r="J296" s="25">
        <f>'[1]notes-w'!L34</f>
        <v>3998</v>
      </c>
      <c r="K296" s="28"/>
      <c r="L296" s="25">
        <v>0</v>
      </c>
    </row>
    <row r="297" spans="1:12" ht="12">
      <c r="A297" s="9"/>
      <c r="D297" s="2" t="s">
        <v>184</v>
      </c>
      <c r="J297" s="39">
        <f>'[1]notes-w'!L44</f>
        <v>1803</v>
      </c>
      <c r="K297" s="28"/>
      <c r="L297" s="39">
        <v>3303</v>
      </c>
    </row>
    <row r="298" spans="1:12" ht="12.75" thickBot="1">
      <c r="A298" s="9"/>
      <c r="J298" s="40">
        <f>SUM(J292:J297)</f>
        <v>15116</v>
      </c>
      <c r="K298" s="41"/>
      <c r="L298" s="40">
        <f>SUM(L292:L297)</f>
        <v>7221</v>
      </c>
    </row>
    <row r="299" spans="1:12" ht="12.75" thickTop="1">
      <c r="A299" s="9"/>
      <c r="C299" s="2" t="s">
        <v>185</v>
      </c>
      <c r="J299" s="38"/>
      <c r="K299" s="28"/>
      <c r="L299" s="38"/>
    </row>
    <row r="300" spans="1:12" ht="12">
      <c r="A300" s="9"/>
      <c r="D300" s="2" t="s">
        <v>181</v>
      </c>
      <c r="J300" s="38">
        <f>'[1]notes-w'!L39</f>
        <v>2009</v>
      </c>
      <c r="K300" s="28"/>
      <c r="L300" s="38">
        <v>3</v>
      </c>
    </row>
    <row r="301" spans="1:12" ht="12">
      <c r="A301" s="9"/>
      <c r="D301" s="2" t="s">
        <v>186</v>
      </c>
      <c r="J301" s="38">
        <f>'[1]notes-w'!L40</f>
        <v>100396</v>
      </c>
      <c r="K301" s="28"/>
      <c r="L301" s="38">
        <v>100345</v>
      </c>
    </row>
    <row r="302" spans="1:12" ht="12.75" thickBot="1">
      <c r="A302" s="9"/>
      <c r="J302" s="40">
        <f>SUM(J300:J301)</f>
        <v>102405</v>
      </c>
      <c r="K302" s="28"/>
      <c r="L302" s="40">
        <f>SUM(L300:L301)</f>
        <v>100348</v>
      </c>
    </row>
    <row r="303" spans="1:12" ht="13.5" thickBot="1" thickTop="1">
      <c r="A303" s="9"/>
      <c r="C303" s="2" t="s">
        <v>187</v>
      </c>
      <c r="J303" s="40">
        <f>J298+J302</f>
        <v>117521</v>
      </c>
      <c r="K303" s="28"/>
      <c r="L303" s="40">
        <f>L298+L302</f>
        <v>107569</v>
      </c>
    </row>
    <row r="304" spans="1:12" ht="12.75" thickTop="1">
      <c r="A304" s="9"/>
      <c r="J304" s="25"/>
      <c r="K304" s="28"/>
      <c r="L304" s="25"/>
    </row>
    <row r="305" spans="1:14" ht="12">
      <c r="A305" s="9"/>
      <c r="L305" s="25"/>
      <c r="M305" s="28"/>
      <c r="N305" s="25"/>
    </row>
    <row r="306" spans="1:12" ht="12">
      <c r="A306" s="9"/>
      <c r="B306" s="2" t="s">
        <v>188</v>
      </c>
      <c r="C306" s="35" t="s">
        <v>189</v>
      </c>
      <c r="J306" s="25"/>
      <c r="K306" s="28"/>
      <c r="L306" s="42"/>
    </row>
    <row r="307" spans="1:12" ht="12">
      <c r="A307" s="9"/>
      <c r="C307" s="35"/>
      <c r="J307" s="25"/>
      <c r="K307" s="28"/>
      <c r="L307" s="42"/>
    </row>
    <row r="308" spans="1:12" ht="12">
      <c r="A308" s="9"/>
      <c r="C308" s="2" t="s">
        <v>190</v>
      </c>
      <c r="J308" s="25">
        <f>'[1]notes-w'!L69</f>
        <v>7268</v>
      </c>
      <c r="K308" s="28"/>
      <c r="L308" s="38">
        <v>8995</v>
      </c>
    </row>
    <row r="309" spans="1:12" ht="12">
      <c r="A309" s="9"/>
      <c r="C309" s="2" t="s">
        <v>191</v>
      </c>
      <c r="J309" s="39">
        <f>'[1]notes-w'!L70</f>
        <v>73390</v>
      </c>
      <c r="K309" s="28"/>
      <c r="L309" s="39">
        <v>0</v>
      </c>
    </row>
    <row r="310" spans="1:12" ht="12">
      <c r="A310" s="9"/>
      <c r="C310" s="2" t="s">
        <v>187</v>
      </c>
      <c r="J310" s="25">
        <f>SUM(J308:J309)</f>
        <v>80658</v>
      </c>
      <c r="K310" s="28"/>
      <c r="L310" s="25">
        <f>SUM(L308:L309)</f>
        <v>8995</v>
      </c>
    </row>
    <row r="311" spans="1:12" ht="12">
      <c r="A311" s="9"/>
      <c r="C311" s="5" t="s">
        <v>192</v>
      </c>
      <c r="D311" s="2" t="s">
        <v>193</v>
      </c>
      <c r="J311" s="38"/>
      <c r="K311" s="28"/>
      <c r="L311" s="38"/>
    </row>
    <row r="312" spans="1:12" ht="12">
      <c r="A312" s="9"/>
      <c r="C312" s="5"/>
      <c r="D312" s="2" t="s">
        <v>194</v>
      </c>
      <c r="J312" s="38">
        <f>'[1]notes-w'!L74</f>
        <v>-1803</v>
      </c>
      <c r="K312" s="28"/>
      <c r="L312" s="38">
        <v>-3303</v>
      </c>
    </row>
    <row r="313" spans="1:12" ht="12.75" thickBot="1">
      <c r="A313" s="9"/>
      <c r="C313" s="5"/>
      <c r="J313" s="40">
        <f>SUM(J310:J312)</f>
        <v>78855</v>
      </c>
      <c r="K313" s="28"/>
      <c r="L313" s="40">
        <f>SUM(L310:L312)</f>
        <v>5692</v>
      </c>
    </row>
    <row r="314" spans="1:11" ht="12.75" thickTop="1">
      <c r="A314" s="8"/>
      <c r="K314" s="28"/>
    </row>
    <row r="315" spans="1:12" ht="12">
      <c r="A315" s="9"/>
      <c r="C315" s="2" t="s">
        <v>195</v>
      </c>
      <c r="J315" s="13">
        <f>'[1]notes-w'!L52</f>
        <v>1252</v>
      </c>
      <c r="K315" s="38"/>
      <c r="L315" s="13">
        <v>1480</v>
      </c>
    </row>
    <row r="316" spans="1:12" ht="12">
      <c r="A316" s="9"/>
      <c r="J316" s="25"/>
      <c r="K316" s="38"/>
      <c r="L316" s="25"/>
    </row>
    <row r="317" spans="1:12" ht="12">
      <c r="A317" s="8"/>
      <c r="C317" s="5" t="s">
        <v>192</v>
      </c>
      <c r="D317" s="2" t="s">
        <v>193</v>
      </c>
      <c r="J317" s="25"/>
      <c r="K317" s="28"/>
      <c r="L317" s="25"/>
    </row>
    <row r="318" spans="1:12" ht="12">
      <c r="A318" s="9"/>
      <c r="C318" s="5"/>
      <c r="D318" s="2" t="s">
        <v>196</v>
      </c>
      <c r="J318" s="25">
        <f>-'[1]notes-w'!L32</f>
        <v>-351</v>
      </c>
      <c r="K318" s="28"/>
      <c r="L318" s="25">
        <v>-626</v>
      </c>
    </row>
    <row r="319" spans="1:12" ht="12.75" thickBot="1">
      <c r="A319" s="9"/>
      <c r="J319" s="32">
        <f>SUM(J315:J318)</f>
        <v>901</v>
      </c>
      <c r="L319" s="43">
        <f>SUM(L315:L318)</f>
        <v>854</v>
      </c>
    </row>
    <row r="320" spans="1:12" ht="12.75" thickTop="1">
      <c r="A320" s="8"/>
      <c r="B320" s="2" t="s">
        <v>197</v>
      </c>
      <c r="C320" s="35" t="s">
        <v>198</v>
      </c>
      <c r="J320" s="18"/>
      <c r="L320" s="44"/>
    </row>
    <row r="321" spans="1:12" ht="12">
      <c r="A321" s="8"/>
      <c r="C321" s="35"/>
      <c r="J321" s="18"/>
      <c r="L321" s="44"/>
    </row>
    <row r="322" spans="1:12" ht="12">
      <c r="A322" s="8"/>
      <c r="C322" s="2" t="s">
        <v>199</v>
      </c>
      <c r="J322" s="18"/>
      <c r="L322" s="44"/>
    </row>
    <row r="323" spans="1:12" ht="12">
      <c r="A323" s="8"/>
      <c r="K323" s="12"/>
      <c r="L323" s="21"/>
    </row>
    <row r="324" spans="1:12" ht="12">
      <c r="A324" s="8">
        <v>22</v>
      </c>
      <c r="C324" s="1" t="s">
        <v>200</v>
      </c>
      <c r="K324" s="12"/>
      <c r="L324" s="21"/>
    </row>
    <row r="325" spans="1:12" ht="12">
      <c r="A325" s="8"/>
      <c r="K325" s="12"/>
      <c r="L325" s="21"/>
    </row>
    <row r="326" spans="1:12" ht="12">
      <c r="A326" s="8"/>
      <c r="C326" s="2" t="s">
        <v>201</v>
      </c>
      <c r="K326" s="12"/>
      <c r="L326" s="21"/>
    </row>
    <row r="327" spans="1:12" ht="12">
      <c r="A327" s="8"/>
      <c r="C327" s="2" t="s">
        <v>202</v>
      </c>
      <c r="K327" s="12"/>
      <c r="L327" s="21"/>
    </row>
    <row r="328" spans="1:12" ht="12">
      <c r="A328" s="8"/>
      <c r="C328" s="2" t="s">
        <v>203</v>
      </c>
      <c r="K328" s="12"/>
      <c r="L328" s="21"/>
    </row>
    <row r="329" spans="1:12" ht="12">
      <c r="A329" s="8"/>
      <c r="K329" s="12"/>
      <c r="L329" s="21"/>
    </row>
    <row r="330" spans="1:12" ht="12">
      <c r="A330" s="8">
        <v>23</v>
      </c>
      <c r="C330" s="1" t="s">
        <v>204</v>
      </c>
      <c r="K330" s="12"/>
      <c r="L330" s="20"/>
    </row>
    <row r="331" spans="1:3" ht="12">
      <c r="A331" s="8"/>
      <c r="C331" s="2" t="s">
        <v>205</v>
      </c>
    </row>
    <row r="332" spans="1:12" ht="12.75">
      <c r="A332" s="8"/>
      <c r="L332"/>
    </row>
    <row r="333" spans="1:12" ht="12.75">
      <c r="A333" s="8">
        <v>24</v>
      </c>
      <c r="C333" s="1" t="s">
        <v>206</v>
      </c>
      <c r="L333"/>
    </row>
    <row r="334" spans="1:12" ht="12.75">
      <c r="A334" s="8"/>
      <c r="C334" s="2" t="s">
        <v>207</v>
      </c>
      <c r="L334"/>
    </row>
    <row r="335" spans="1:12" ht="4.5" customHeight="1">
      <c r="A335" s="8"/>
      <c r="L335"/>
    </row>
    <row r="336" spans="1:12" ht="12.75">
      <c r="A336" s="8">
        <v>25</v>
      </c>
      <c r="C336" s="1" t="s">
        <v>208</v>
      </c>
      <c r="L336"/>
    </row>
    <row r="337" spans="1:12" ht="12.75">
      <c r="A337" s="8"/>
      <c r="C337" s="2" t="s">
        <v>397</v>
      </c>
      <c r="H337" s="18"/>
      <c r="J337" s="45"/>
      <c r="L337"/>
    </row>
    <row r="338" spans="1:12" ht="12.75">
      <c r="A338" s="8"/>
      <c r="C338" s="2" t="s">
        <v>209</v>
      </c>
      <c r="H338" s="18"/>
      <c r="J338" s="45"/>
      <c r="L338"/>
    </row>
    <row r="339" spans="1:12" ht="4.5" customHeight="1">
      <c r="A339" s="8"/>
      <c r="H339" s="18"/>
      <c r="J339" s="45"/>
      <c r="L339"/>
    </row>
    <row r="340" spans="1:12" ht="12.75">
      <c r="A340" s="8">
        <v>26</v>
      </c>
      <c r="C340" s="1" t="s">
        <v>210</v>
      </c>
      <c r="H340" s="18"/>
      <c r="J340" s="45"/>
      <c r="L340"/>
    </row>
    <row r="341" spans="1:3" ht="12">
      <c r="A341" s="8"/>
      <c r="C341" s="2" t="s">
        <v>211</v>
      </c>
    </row>
    <row r="342" spans="1:3" ht="12">
      <c r="A342" s="8"/>
      <c r="C342" s="2" t="s">
        <v>212</v>
      </c>
    </row>
    <row r="343" spans="1:3" ht="12">
      <c r="A343" s="8"/>
      <c r="C343" s="2" t="s">
        <v>213</v>
      </c>
    </row>
    <row r="344" ht="12" customHeight="1">
      <c r="A344" s="8"/>
    </row>
    <row r="345" spans="10:12" ht="12">
      <c r="J345" s="134" t="s">
        <v>214</v>
      </c>
      <c r="K345" s="134"/>
      <c r="L345" s="134"/>
    </row>
    <row r="346" spans="10:12" ht="12">
      <c r="J346" s="12">
        <v>2002</v>
      </c>
      <c r="K346" s="12"/>
      <c r="L346" s="12">
        <v>2001</v>
      </c>
    </row>
    <row r="347" spans="10:12" ht="12">
      <c r="J347" s="20" t="s">
        <v>215</v>
      </c>
      <c r="K347" s="12"/>
      <c r="L347" s="20" t="s">
        <v>215</v>
      </c>
    </row>
    <row r="348" spans="10:12" ht="12">
      <c r="J348" s="12" t="s">
        <v>49</v>
      </c>
      <c r="K348" s="12"/>
      <c r="L348" s="12" t="s">
        <v>49</v>
      </c>
    </row>
    <row r="349" spans="10:12" ht="3.75" customHeight="1">
      <c r="J349" s="12"/>
      <c r="K349" s="12"/>
      <c r="L349" s="12"/>
    </row>
    <row r="350" spans="1:12" ht="12">
      <c r="A350" s="9"/>
      <c r="C350" s="2" t="s">
        <v>216</v>
      </c>
      <c r="J350" s="30">
        <f>'[1]cis'!G46</f>
        <v>3072</v>
      </c>
      <c r="K350" s="30"/>
      <c r="L350" s="30">
        <v>11807</v>
      </c>
    </row>
    <row r="351" spans="1:12" ht="6" customHeight="1">
      <c r="A351" s="9"/>
      <c r="J351" s="30"/>
      <c r="K351" s="30"/>
      <c r="L351" s="30"/>
    </row>
    <row r="352" spans="1:12" ht="12">
      <c r="A352" s="9"/>
      <c r="C352" s="2" t="s">
        <v>217</v>
      </c>
      <c r="J352" s="30">
        <v>70000</v>
      </c>
      <c r="K352" s="30"/>
      <c r="L352" s="30">
        <v>70000</v>
      </c>
    </row>
    <row r="353" spans="1:12" ht="6" customHeight="1">
      <c r="A353" s="9"/>
      <c r="J353" s="30"/>
      <c r="K353" s="30"/>
      <c r="L353" s="30"/>
    </row>
    <row r="354" spans="1:12" ht="12.75" thickBot="1">
      <c r="A354" s="9"/>
      <c r="C354" s="2" t="s">
        <v>218</v>
      </c>
      <c r="J354" s="131">
        <f>J350/J352*100</f>
        <v>4.388571428571429</v>
      </c>
      <c r="K354" s="46"/>
      <c r="L354" s="131">
        <f>L350/L352*100</f>
        <v>16.86714285714286</v>
      </c>
    </row>
    <row r="355" spans="1:12" ht="6.75" customHeight="1" thickTop="1">
      <c r="A355" s="9"/>
      <c r="K355" s="13"/>
      <c r="L355"/>
    </row>
    <row r="356" spans="1:12" ht="6.75" customHeight="1">
      <c r="A356" s="9"/>
      <c r="K356" s="13"/>
      <c r="L356"/>
    </row>
    <row r="357" spans="1:3" ht="12">
      <c r="A357" s="2">
        <v>27</v>
      </c>
      <c r="C357" s="1" t="s">
        <v>219</v>
      </c>
    </row>
    <row r="358" spans="1:3" ht="12">
      <c r="A358" s="9"/>
      <c r="C358" s="2" t="s">
        <v>220</v>
      </c>
    </row>
    <row r="359" spans="1:3" ht="12">
      <c r="A359" s="9"/>
      <c r="C359" s="2" t="s">
        <v>221</v>
      </c>
    </row>
    <row r="360" spans="1:3" ht="12">
      <c r="A360" s="9"/>
      <c r="C360" s="2" t="s">
        <v>222</v>
      </c>
    </row>
    <row r="361" ht="12">
      <c r="A361" s="8"/>
    </row>
    <row r="362" ht="9" customHeight="1">
      <c r="A362" s="9"/>
    </row>
    <row r="363" ht="12">
      <c r="A363" s="47" t="s">
        <v>223</v>
      </c>
    </row>
    <row r="364" ht="12">
      <c r="A364" s="9"/>
    </row>
    <row r="365" ht="12">
      <c r="A365" s="9"/>
    </row>
    <row r="366" ht="12">
      <c r="A366" s="48" t="s">
        <v>224</v>
      </c>
    </row>
    <row r="367" ht="12">
      <c r="A367" s="47" t="s">
        <v>225</v>
      </c>
    </row>
    <row r="368" ht="9" customHeight="1">
      <c r="A368" s="47"/>
    </row>
    <row r="369" ht="11.25" customHeight="1">
      <c r="A369" s="47" t="s">
        <v>226</v>
      </c>
    </row>
    <row r="370" ht="12">
      <c r="A370" s="49" t="s">
        <v>396</v>
      </c>
    </row>
    <row r="371" ht="12">
      <c r="A371" s="47"/>
    </row>
    <row r="372" ht="12">
      <c r="A372" s="47"/>
    </row>
    <row r="373" ht="12">
      <c r="A373" s="47"/>
    </row>
    <row r="374" ht="12">
      <c r="A374" s="9"/>
    </row>
    <row r="375" ht="12">
      <c r="A375" s="9"/>
    </row>
    <row r="376" ht="12">
      <c r="A376" s="9"/>
    </row>
    <row r="377" ht="12">
      <c r="A377" s="9"/>
    </row>
    <row r="378" ht="12">
      <c r="A378" s="9"/>
    </row>
    <row r="379" ht="12">
      <c r="A379" s="9"/>
    </row>
    <row r="380" ht="12">
      <c r="A380" s="9"/>
    </row>
    <row r="381" ht="12">
      <c r="A381" s="9"/>
    </row>
    <row r="382" ht="12">
      <c r="A382" s="9"/>
    </row>
    <row r="383" ht="12">
      <c r="A383" s="9"/>
    </row>
    <row r="384" ht="12">
      <c r="A384" s="9"/>
    </row>
    <row r="385" ht="12">
      <c r="A385" s="9"/>
    </row>
    <row r="386" ht="12">
      <c r="A386" s="9"/>
    </row>
    <row r="387" ht="12">
      <c r="A387" s="9"/>
    </row>
    <row r="388" ht="12">
      <c r="A388" s="9"/>
    </row>
    <row r="389" ht="12">
      <c r="A389" s="9"/>
    </row>
    <row r="390" ht="12">
      <c r="A390" s="9"/>
    </row>
    <row r="391" ht="12">
      <c r="A391" s="9"/>
    </row>
    <row r="392" ht="12">
      <c r="A392" s="9"/>
    </row>
    <row r="393" ht="12">
      <c r="A393" s="9"/>
    </row>
    <row r="394" ht="12">
      <c r="A394" s="9"/>
    </row>
    <row r="395" ht="12">
      <c r="A395" s="9"/>
    </row>
    <row r="396" ht="12">
      <c r="A396" s="9"/>
    </row>
    <row r="397" ht="12">
      <c r="A397" s="9"/>
    </row>
    <row r="398" ht="12">
      <c r="A398" s="9"/>
    </row>
    <row r="399" ht="12">
      <c r="A399" s="9"/>
    </row>
    <row r="400" ht="12">
      <c r="A400" s="9"/>
    </row>
    <row r="401" ht="12">
      <c r="A401" s="9"/>
    </row>
    <row r="402" ht="12">
      <c r="A402" s="9"/>
    </row>
    <row r="403" ht="12">
      <c r="A403" s="9"/>
    </row>
    <row r="404" ht="12">
      <c r="A404" s="9"/>
    </row>
    <row r="405" ht="12">
      <c r="A405" s="9"/>
    </row>
    <row r="406" ht="12">
      <c r="A406" s="9"/>
    </row>
    <row r="407" ht="12">
      <c r="A407" s="9"/>
    </row>
    <row r="408" ht="12">
      <c r="A408" s="9"/>
    </row>
    <row r="409" ht="12">
      <c r="A409" s="9"/>
    </row>
    <row r="410" ht="12">
      <c r="A410" s="9"/>
    </row>
    <row r="411" ht="12">
      <c r="A411" s="9"/>
    </row>
    <row r="412" ht="12">
      <c r="A412" s="9"/>
    </row>
    <row r="413" ht="12">
      <c r="A413" s="9"/>
    </row>
    <row r="414" ht="12">
      <c r="A414" s="9"/>
    </row>
    <row r="415" ht="12">
      <c r="A415" s="9"/>
    </row>
    <row r="416" ht="12">
      <c r="A416" s="9"/>
    </row>
    <row r="417" ht="12">
      <c r="A417" s="9"/>
    </row>
    <row r="418" ht="12">
      <c r="A418" s="9"/>
    </row>
    <row r="419" ht="12">
      <c r="A419" s="9"/>
    </row>
    <row r="420" ht="12">
      <c r="A420" s="9"/>
    </row>
    <row r="421" ht="12">
      <c r="A421" s="9"/>
    </row>
    <row r="422" ht="12">
      <c r="A422" s="9"/>
    </row>
    <row r="423" ht="12">
      <c r="A423" s="9"/>
    </row>
    <row r="424" ht="12">
      <c r="A424" s="9"/>
    </row>
    <row r="425" ht="12">
      <c r="A425" s="9"/>
    </row>
    <row r="426" ht="12">
      <c r="A426" s="9"/>
    </row>
    <row r="427" ht="12">
      <c r="A427" s="9"/>
    </row>
    <row r="428" ht="12">
      <c r="A428" s="9"/>
    </row>
    <row r="429" ht="12">
      <c r="A429" s="9"/>
    </row>
    <row r="430" ht="12">
      <c r="A430" s="9"/>
    </row>
    <row r="431" ht="12">
      <c r="A431" s="9"/>
    </row>
    <row r="432" ht="12">
      <c r="A432" s="9"/>
    </row>
    <row r="433" ht="12">
      <c r="A433" s="9"/>
    </row>
    <row r="434" ht="12">
      <c r="A434" s="9"/>
    </row>
    <row r="435" ht="12">
      <c r="A435" s="9"/>
    </row>
    <row r="436" ht="12">
      <c r="A436" s="9"/>
    </row>
    <row r="437" ht="12">
      <c r="A437" s="9"/>
    </row>
    <row r="438" ht="12">
      <c r="A438" s="9"/>
    </row>
    <row r="439" ht="12">
      <c r="A439" s="9"/>
    </row>
    <row r="440" ht="12">
      <c r="A440" s="9"/>
    </row>
    <row r="441" ht="12">
      <c r="A441" s="9"/>
    </row>
    <row r="442" ht="12">
      <c r="A442" s="9"/>
    </row>
    <row r="443" ht="12">
      <c r="A443" s="9"/>
    </row>
    <row r="444" ht="12">
      <c r="A444" s="9"/>
    </row>
    <row r="445" ht="12">
      <c r="A445" s="9"/>
    </row>
    <row r="446" ht="12">
      <c r="A446" s="9"/>
    </row>
    <row r="447" ht="12">
      <c r="A447" s="9"/>
    </row>
    <row r="448" ht="12">
      <c r="A448" s="9"/>
    </row>
    <row r="449" ht="12">
      <c r="A449" s="9"/>
    </row>
    <row r="450" ht="12">
      <c r="A450" s="9"/>
    </row>
    <row r="451" ht="12">
      <c r="A451" s="9"/>
    </row>
    <row r="452" ht="12">
      <c r="A452" s="9"/>
    </row>
    <row r="453" ht="12">
      <c r="A453" s="9"/>
    </row>
    <row r="454" ht="12">
      <c r="A454" s="9"/>
    </row>
    <row r="455" ht="12">
      <c r="A455" s="9"/>
    </row>
    <row r="456" ht="12">
      <c r="A456" s="9"/>
    </row>
    <row r="457" ht="12">
      <c r="A457" s="9"/>
    </row>
    <row r="458" ht="12">
      <c r="A458" s="9"/>
    </row>
    <row r="459" ht="12">
      <c r="A459" s="9"/>
    </row>
    <row r="460" ht="12">
      <c r="A460" s="9"/>
    </row>
    <row r="461" ht="12">
      <c r="A461" s="9"/>
    </row>
    <row r="462" ht="12">
      <c r="A462" s="9"/>
    </row>
    <row r="463" ht="12">
      <c r="A463" s="9"/>
    </row>
    <row r="464" ht="12">
      <c r="A464" s="9"/>
    </row>
    <row r="465" ht="12">
      <c r="A465" s="9"/>
    </row>
    <row r="466" ht="12">
      <c r="A466" s="9"/>
    </row>
    <row r="467" ht="12">
      <c r="A467" s="9"/>
    </row>
    <row r="468" ht="12">
      <c r="A468" s="9"/>
    </row>
    <row r="469" ht="12">
      <c r="A469" s="9"/>
    </row>
    <row r="470" ht="12">
      <c r="A470" s="9"/>
    </row>
    <row r="471" ht="12">
      <c r="A471" s="9"/>
    </row>
    <row r="472" ht="12">
      <c r="A472" s="9"/>
    </row>
    <row r="473" ht="12">
      <c r="A473" s="9"/>
    </row>
    <row r="474" ht="12">
      <c r="A474" s="9"/>
    </row>
    <row r="475" ht="12">
      <c r="A475" s="9"/>
    </row>
    <row r="476" ht="12">
      <c r="A476" s="9"/>
    </row>
    <row r="477" ht="12">
      <c r="A477" s="9"/>
    </row>
    <row r="478" ht="12">
      <c r="A478" s="9"/>
    </row>
    <row r="479" ht="12">
      <c r="A479" s="9"/>
    </row>
    <row r="480" ht="12">
      <c r="A480" s="9"/>
    </row>
    <row r="481" ht="12">
      <c r="A481" s="9"/>
    </row>
    <row r="482" ht="12">
      <c r="A482" s="9"/>
    </row>
    <row r="483" ht="12">
      <c r="A483" s="9"/>
    </row>
    <row r="484" ht="12">
      <c r="A484" s="9"/>
    </row>
    <row r="485" ht="12">
      <c r="A485" s="9"/>
    </row>
    <row r="486" ht="12">
      <c r="A486" s="9"/>
    </row>
    <row r="487" ht="12">
      <c r="A487" s="9"/>
    </row>
    <row r="488" ht="12">
      <c r="A488" s="9"/>
    </row>
    <row r="489" ht="12">
      <c r="A489" s="9"/>
    </row>
    <row r="490" ht="12">
      <c r="A490" s="9"/>
    </row>
    <row r="491" ht="12">
      <c r="A491" s="9"/>
    </row>
    <row r="492" ht="12">
      <c r="A492" s="9"/>
    </row>
    <row r="493" ht="12">
      <c r="A493" s="9"/>
    </row>
    <row r="494" ht="12">
      <c r="A494" s="9"/>
    </row>
    <row r="495" ht="12">
      <c r="A495" s="9"/>
    </row>
    <row r="496" ht="12">
      <c r="A496" s="9"/>
    </row>
    <row r="497" ht="12">
      <c r="A497" s="9"/>
    </row>
    <row r="498" ht="12">
      <c r="A498" s="9"/>
    </row>
    <row r="499" ht="12">
      <c r="A499" s="9"/>
    </row>
    <row r="500" ht="12">
      <c r="A500" s="9"/>
    </row>
    <row r="501" ht="12">
      <c r="A501" s="9"/>
    </row>
    <row r="502" ht="12">
      <c r="A502" s="9"/>
    </row>
    <row r="503" ht="12">
      <c r="A503" s="9"/>
    </row>
  </sheetData>
  <mergeCells count="4">
    <mergeCell ref="G65:H65"/>
    <mergeCell ref="J65:L65"/>
    <mergeCell ref="H146:J146"/>
    <mergeCell ref="J345:L345"/>
  </mergeCells>
  <printOptions/>
  <pageMargins left="0.5" right="0.25" top="0.5" bottom="0.5" header="0.2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">
      <selection activeCell="A1" sqref="A1:K62"/>
    </sheetView>
  </sheetViews>
  <sheetFormatPr defaultColWidth="9.140625" defaultRowHeight="12.75"/>
  <cols>
    <col min="4" max="4" width="10.00390625" style="0" customWidth="1"/>
    <col min="5" max="5" width="12.7109375" style="0" customWidth="1"/>
    <col min="6" max="6" width="0.9921875" style="0" customWidth="1"/>
    <col min="7" max="7" width="12.7109375" style="0" customWidth="1"/>
    <col min="8" max="8" width="1.421875" style="0" customWidth="1"/>
    <col min="9" max="9" width="12.421875" style="0" customWidth="1"/>
    <col min="10" max="10" width="0.9921875" style="0" customWidth="1"/>
    <col min="11" max="11" width="13.8515625" style="0" customWidth="1"/>
  </cols>
  <sheetData>
    <row r="1" spans="1:12" ht="15">
      <c r="A1" s="50" t="s">
        <v>0</v>
      </c>
      <c r="B1" s="51"/>
      <c r="C1" s="51"/>
      <c r="D1" s="51"/>
      <c r="E1" s="51"/>
      <c r="F1" s="51"/>
      <c r="G1" s="51"/>
      <c r="H1" s="51"/>
      <c r="I1" s="52"/>
      <c r="J1" s="52"/>
      <c r="K1" s="53"/>
      <c r="L1" s="51"/>
    </row>
    <row r="2" spans="1:12" ht="12.75">
      <c r="A2" s="51" t="s">
        <v>1</v>
      </c>
      <c r="B2" s="51"/>
      <c r="C2" s="51"/>
      <c r="D2" s="51"/>
      <c r="E2" s="51"/>
      <c r="F2" s="51"/>
      <c r="G2" s="54"/>
      <c r="H2" s="51"/>
      <c r="J2" s="51"/>
      <c r="K2" s="51"/>
      <c r="L2" s="51"/>
    </row>
    <row r="3" spans="1:12" ht="12.75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2.75">
      <c r="A5" s="55" t="s">
        <v>227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2.75">
      <c r="A6" s="55" t="s">
        <v>228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12.75">
      <c r="A7" s="51" t="s">
        <v>229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ht="5.25" customHeight="1">
      <c r="A8" s="56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4.5" customHeight="1">
      <c r="A9" s="57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 ht="12.75">
      <c r="A10" s="56"/>
      <c r="B10" s="56"/>
      <c r="C10" s="56"/>
      <c r="D10" s="56"/>
      <c r="E10" s="135">
        <v>2002</v>
      </c>
      <c r="F10" s="135"/>
      <c r="G10" s="135"/>
      <c r="H10" s="58"/>
      <c r="I10" s="135">
        <v>2001</v>
      </c>
      <c r="J10" s="135"/>
      <c r="K10" s="135"/>
      <c r="L10" s="58"/>
    </row>
    <row r="11" spans="1:12" ht="12.75">
      <c r="A11" s="56"/>
      <c r="B11" s="56"/>
      <c r="C11" s="56"/>
      <c r="D11" s="56"/>
      <c r="E11" s="58" t="s">
        <v>230</v>
      </c>
      <c r="F11" s="58"/>
      <c r="G11" s="58" t="s">
        <v>231</v>
      </c>
      <c r="H11" s="58"/>
      <c r="I11" s="58" t="s">
        <v>232</v>
      </c>
      <c r="J11" s="58"/>
      <c r="K11" s="58" t="s">
        <v>231</v>
      </c>
      <c r="L11" s="58"/>
    </row>
    <row r="12" spans="1:12" ht="12.75">
      <c r="A12" s="56"/>
      <c r="B12" s="56"/>
      <c r="C12" s="56"/>
      <c r="D12" s="56"/>
      <c r="E12" s="59" t="s">
        <v>233</v>
      </c>
      <c r="F12" s="58"/>
      <c r="G12" s="58" t="s">
        <v>234</v>
      </c>
      <c r="I12" s="59" t="s">
        <v>233</v>
      </c>
      <c r="J12" s="58"/>
      <c r="K12" s="58" t="s">
        <v>234</v>
      </c>
      <c r="L12" s="58"/>
    </row>
    <row r="13" spans="1:12" ht="12.75">
      <c r="A13" s="56"/>
      <c r="B13" s="56"/>
      <c r="C13" s="56"/>
      <c r="D13" s="56"/>
      <c r="E13" s="59" t="s">
        <v>235</v>
      </c>
      <c r="F13" s="59"/>
      <c r="G13" s="59" t="s">
        <v>236</v>
      </c>
      <c r="I13" s="59" t="s">
        <v>235</v>
      </c>
      <c r="J13" s="59"/>
      <c r="K13" s="59" t="s">
        <v>236</v>
      </c>
      <c r="L13" s="58"/>
    </row>
    <row r="14" spans="1:12" ht="12.75">
      <c r="A14" s="51"/>
      <c r="B14" s="51"/>
      <c r="C14" s="51"/>
      <c r="D14" s="51"/>
      <c r="E14" s="60" t="s">
        <v>137</v>
      </c>
      <c r="F14" s="60"/>
      <c r="G14" s="61" t="s">
        <v>137</v>
      </c>
      <c r="I14" s="60" t="s">
        <v>237</v>
      </c>
      <c r="J14" s="60"/>
      <c r="K14" s="61" t="s">
        <v>237</v>
      </c>
      <c r="L14" s="62"/>
    </row>
    <row r="15" spans="1:12" ht="12.75">
      <c r="A15" s="51"/>
      <c r="B15" s="51"/>
      <c r="C15" s="51"/>
      <c r="D15" s="51"/>
      <c r="E15" s="58" t="s">
        <v>238</v>
      </c>
      <c r="F15" s="58"/>
      <c r="G15" s="58" t="s">
        <v>238</v>
      </c>
      <c r="I15" s="58" t="s">
        <v>238</v>
      </c>
      <c r="J15" s="58"/>
      <c r="K15" s="58" t="s">
        <v>238</v>
      </c>
      <c r="L15" s="62"/>
    </row>
    <row r="16" spans="1:12" ht="12.75">
      <c r="A16" s="51"/>
      <c r="B16" s="51"/>
      <c r="C16" s="51"/>
      <c r="D16" s="51"/>
      <c r="E16" s="62"/>
      <c r="F16" s="62"/>
      <c r="I16" s="62"/>
      <c r="J16" s="62"/>
      <c r="K16" s="62"/>
      <c r="L16" s="63"/>
    </row>
    <row r="17" spans="1:12" ht="12.75">
      <c r="A17" s="51"/>
      <c r="B17" s="51"/>
      <c r="C17" s="51"/>
      <c r="D17" s="51"/>
      <c r="E17" s="51"/>
      <c r="F17" s="51"/>
      <c r="G17" s="58"/>
      <c r="I17" s="51"/>
      <c r="J17" s="51"/>
      <c r="K17" s="51"/>
      <c r="L17" s="64"/>
    </row>
    <row r="18" spans="1:12" ht="12.75">
      <c r="A18" s="51" t="s">
        <v>239</v>
      </c>
      <c r="B18" s="51" t="s">
        <v>47</v>
      </c>
      <c r="C18" s="51"/>
      <c r="D18" s="51"/>
      <c r="E18" s="65">
        <f>'[1]cpl-qtr3'!O10</f>
        <v>37744</v>
      </c>
      <c r="F18" s="65"/>
      <c r="G18" s="65">
        <f>'[1]cpl-2date'!O10</f>
        <v>111558</v>
      </c>
      <c r="H18" s="65"/>
      <c r="I18" s="66">
        <f>'[1]cpl-qtr3'!P10</f>
        <v>36643</v>
      </c>
      <c r="J18" s="65"/>
      <c r="K18" s="66">
        <f>'[1]cpl-2date'!P10</f>
        <v>118779</v>
      </c>
      <c r="L18" s="64"/>
    </row>
    <row r="19" spans="1:12" ht="12.75">
      <c r="A19" s="51"/>
      <c r="B19" s="51"/>
      <c r="C19" s="51"/>
      <c r="D19" s="51"/>
      <c r="E19" s="64"/>
      <c r="F19" s="64"/>
      <c r="G19" s="64"/>
      <c r="H19" s="64"/>
      <c r="I19" s="64"/>
      <c r="J19" s="64"/>
      <c r="K19" s="64"/>
      <c r="L19" s="64"/>
    </row>
    <row r="20" spans="1:12" ht="12.75">
      <c r="A20" s="51"/>
      <c r="B20" s="51" t="s">
        <v>240</v>
      </c>
      <c r="C20" s="51"/>
      <c r="D20" s="51"/>
      <c r="E20" s="67">
        <v>-21344</v>
      </c>
      <c r="F20" s="64"/>
      <c r="G20" s="67">
        <v>-41223</v>
      </c>
      <c r="H20" s="64"/>
      <c r="I20" s="68" t="s">
        <v>241</v>
      </c>
      <c r="J20" s="68"/>
      <c r="K20" s="68" t="s">
        <v>241</v>
      </c>
      <c r="L20" s="64"/>
    </row>
    <row r="21" spans="1:12" ht="12.75">
      <c r="A21" s="51"/>
      <c r="B21" s="51" t="s">
        <v>242</v>
      </c>
      <c r="C21" s="51"/>
      <c r="D21" s="51"/>
      <c r="E21" s="64">
        <f>SUM(E18:E20)</f>
        <v>16400</v>
      </c>
      <c r="F21" s="64"/>
      <c r="G21" s="64">
        <f>SUM(G18:G20)</f>
        <v>70335</v>
      </c>
      <c r="H21" s="64"/>
      <c r="I21" s="64"/>
      <c r="J21" s="64"/>
      <c r="K21" s="64"/>
      <c r="L21" s="64"/>
    </row>
    <row r="22" spans="1:12" ht="12.75">
      <c r="A22" s="51"/>
      <c r="B22" s="51"/>
      <c r="C22" s="51"/>
      <c r="D22" s="51"/>
      <c r="E22" s="64"/>
      <c r="F22" s="64"/>
      <c r="G22" s="64"/>
      <c r="H22" s="64"/>
      <c r="I22" s="65"/>
      <c r="J22" s="65"/>
      <c r="K22" s="65"/>
      <c r="L22" s="64"/>
    </row>
    <row r="23" spans="1:12" ht="12.75">
      <c r="A23" s="51" t="s">
        <v>243</v>
      </c>
      <c r="B23" s="51" t="s">
        <v>244</v>
      </c>
      <c r="C23" s="51"/>
      <c r="D23" s="51"/>
      <c r="E23" s="65">
        <f>'[1]cpl-qtr2'!O12</f>
        <v>0</v>
      </c>
      <c r="F23" s="65"/>
      <c r="G23" s="65">
        <f>'[1]cpl-2date'!O12</f>
        <v>0</v>
      </c>
      <c r="H23" s="65"/>
      <c r="I23" s="66">
        <f>'[1]cpl-qtr3'!P12</f>
        <v>0</v>
      </c>
      <c r="J23" s="65"/>
      <c r="K23" s="66">
        <f>'[1]cpl-2date'!P12</f>
        <v>0</v>
      </c>
      <c r="L23" s="64"/>
    </row>
    <row r="24" spans="1:12" ht="12.75">
      <c r="A24" s="51"/>
      <c r="B24" s="51"/>
      <c r="C24" s="51"/>
      <c r="D24" s="51"/>
      <c r="E24" s="64"/>
      <c r="F24" s="64"/>
      <c r="G24" s="64"/>
      <c r="H24" s="64"/>
      <c r="I24" s="64"/>
      <c r="J24" s="64"/>
      <c r="K24" s="64"/>
      <c r="L24" s="64"/>
    </row>
    <row r="25" spans="1:12" ht="12.75">
      <c r="A25" s="63" t="s">
        <v>245</v>
      </c>
      <c r="B25" s="51" t="s">
        <v>246</v>
      </c>
      <c r="C25" s="51"/>
      <c r="D25" s="51"/>
      <c r="E25" s="65">
        <f>'[1]cpl-qtr3'!O14</f>
        <v>383</v>
      </c>
      <c r="F25" s="65"/>
      <c r="G25" s="65">
        <f>'[1]cpl-2date'!O14</f>
        <v>1199</v>
      </c>
      <c r="H25" s="64"/>
      <c r="I25" s="66">
        <f>'[1]cpl-qtr3'!P14</f>
        <v>505</v>
      </c>
      <c r="J25" s="65"/>
      <c r="K25" s="66">
        <f>'[1]cpl-2date'!P14</f>
        <v>2520</v>
      </c>
      <c r="L25" s="64"/>
    </row>
    <row r="26" spans="1:12" ht="12.75">
      <c r="A26" s="51"/>
      <c r="B26" s="51"/>
      <c r="C26" s="51"/>
      <c r="D26" s="51"/>
      <c r="E26" s="64"/>
      <c r="F26" s="64"/>
      <c r="G26" s="64"/>
      <c r="H26" s="64"/>
      <c r="I26" s="64"/>
      <c r="J26" s="64"/>
      <c r="K26" s="64"/>
      <c r="L26" s="64"/>
    </row>
    <row r="27" spans="1:12" ht="12.75">
      <c r="A27" s="69" t="s">
        <v>247</v>
      </c>
      <c r="B27" s="51" t="s">
        <v>248</v>
      </c>
      <c r="C27" s="51"/>
      <c r="D27" s="51"/>
      <c r="E27" s="67">
        <f>-'[1]cpl-qtr3'!O16-'[1]cpl-qtr3'!O22</f>
        <v>-9454</v>
      </c>
      <c r="F27" s="64"/>
      <c r="G27" s="67">
        <f>-'[1]cpl-2date'!O17-'[1]cpl-2date'!O24</f>
        <v>-54139</v>
      </c>
      <c r="H27" s="64"/>
      <c r="I27" s="68" t="s">
        <v>241</v>
      </c>
      <c r="J27" s="70"/>
      <c r="K27" s="68" t="s">
        <v>241</v>
      </c>
      <c r="L27" s="64"/>
    </row>
    <row r="28" spans="1:12" ht="12.75">
      <c r="A28" s="69"/>
      <c r="B28" s="51"/>
      <c r="C28" s="51"/>
      <c r="D28" s="51"/>
      <c r="E28" s="64"/>
      <c r="F28" s="64"/>
      <c r="G28" s="64"/>
      <c r="H28" s="64"/>
      <c r="J28" s="64"/>
      <c r="L28" s="64"/>
    </row>
    <row r="29" spans="1:12" ht="12.75">
      <c r="A29" s="51" t="s">
        <v>243</v>
      </c>
      <c r="B29" s="51" t="s">
        <v>249</v>
      </c>
      <c r="C29" s="51"/>
      <c r="D29" s="51"/>
      <c r="E29" s="64">
        <f>SUM(E21:E27)</f>
        <v>7329</v>
      </c>
      <c r="F29" s="64"/>
      <c r="G29" s="64">
        <f>SUM(G21:G27)</f>
        <v>17395</v>
      </c>
      <c r="H29" s="64"/>
      <c r="I29" s="64">
        <f>4308-1850</f>
        <v>2458</v>
      </c>
      <c r="J29" s="64"/>
      <c r="K29" s="64">
        <f>17234-6439</f>
        <v>10795</v>
      </c>
      <c r="L29" s="64"/>
    </row>
    <row r="30" spans="1:12" ht="12.75">
      <c r="A30" s="69"/>
      <c r="B30" s="51"/>
      <c r="C30" s="51"/>
      <c r="D30" s="51"/>
      <c r="E30" s="64"/>
      <c r="F30" s="64"/>
      <c r="G30" s="64"/>
      <c r="H30" s="64"/>
      <c r="I30" s="64"/>
      <c r="J30" s="64"/>
      <c r="K30" s="64"/>
      <c r="L30" s="64"/>
    </row>
    <row r="31" spans="1:12" ht="12.75">
      <c r="A31" s="51" t="s">
        <v>250</v>
      </c>
      <c r="B31" s="51" t="s">
        <v>251</v>
      </c>
      <c r="C31" s="51"/>
      <c r="D31" s="51"/>
      <c r="E31" s="64">
        <f>-'[1]cpl-qtr3'!O20</f>
        <v>-7002</v>
      </c>
      <c r="F31" s="64"/>
      <c r="G31" s="64">
        <f>-'[1]cpl-2date'!O22</f>
        <v>-8001</v>
      </c>
      <c r="H31" s="64"/>
      <c r="I31" s="70">
        <f>-'[1]cpl-qtr3'!P20</f>
        <v>-585</v>
      </c>
      <c r="J31" s="64"/>
      <c r="K31" s="70">
        <f>-'[1]cpl-2date'!P22</f>
        <v>-2493</v>
      </c>
      <c r="L31" s="64"/>
    </row>
    <row r="32" spans="1:12" ht="12.75">
      <c r="A32" s="69"/>
      <c r="B32" s="51"/>
      <c r="C32" s="51"/>
      <c r="D32" s="51"/>
      <c r="E32" s="64"/>
      <c r="F32" s="64"/>
      <c r="G32" s="64"/>
      <c r="H32" s="64"/>
      <c r="I32" s="64"/>
      <c r="J32" s="64"/>
      <c r="K32" s="64"/>
      <c r="L32" s="64"/>
    </row>
    <row r="33" spans="1:12" ht="12.75">
      <c r="A33" s="62" t="s">
        <v>252</v>
      </c>
      <c r="B33" s="51" t="s">
        <v>253</v>
      </c>
      <c r="C33" s="51"/>
      <c r="D33" s="51"/>
      <c r="E33" s="64">
        <v>0</v>
      </c>
      <c r="F33" s="64"/>
      <c r="G33" s="64">
        <v>0</v>
      </c>
      <c r="H33" s="64"/>
      <c r="I33" s="64">
        <v>8820</v>
      </c>
      <c r="J33" s="64"/>
      <c r="K33" s="64">
        <v>8857</v>
      </c>
      <c r="L33" s="64"/>
    </row>
    <row r="34" spans="1:12" ht="5.25" customHeight="1">
      <c r="A34" s="69"/>
      <c r="B34" s="51"/>
      <c r="C34" s="51"/>
      <c r="D34" s="51"/>
      <c r="E34" s="64"/>
      <c r="F34" s="64"/>
      <c r="G34" s="64"/>
      <c r="H34" s="64"/>
      <c r="I34" s="64"/>
      <c r="J34" s="64"/>
      <c r="K34" s="64"/>
      <c r="L34" s="64"/>
    </row>
    <row r="35" spans="1:12" ht="12.75">
      <c r="A35" s="62" t="s">
        <v>254</v>
      </c>
      <c r="B35" s="51" t="s">
        <v>255</v>
      </c>
      <c r="C35" s="51"/>
      <c r="D35" s="51"/>
      <c r="E35" s="64">
        <f>'[1]cpl-qtr3'!O26</f>
        <v>-39</v>
      </c>
      <c r="F35" s="64">
        <v>0</v>
      </c>
      <c r="G35" s="64">
        <f>-'[1]cpl-2date'!O27</f>
        <v>-123</v>
      </c>
      <c r="H35" s="64"/>
      <c r="I35" s="70">
        <f>-'[1]cpl-qtr3'!P26</f>
        <v>-59</v>
      </c>
      <c r="J35" s="64"/>
      <c r="K35" s="70">
        <f>-'[1]cpl-2date'!P27</f>
        <v>-183</v>
      </c>
      <c r="L35" s="64"/>
    </row>
    <row r="36" spans="2:12" ht="12.75">
      <c r="B36" s="51"/>
      <c r="C36" s="51"/>
      <c r="D36" s="51"/>
      <c r="E36" s="67"/>
      <c r="F36" s="64"/>
      <c r="G36" s="67"/>
      <c r="H36" s="64"/>
      <c r="I36" s="67"/>
      <c r="J36" s="64"/>
      <c r="K36" s="67"/>
      <c r="L36" s="64"/>
    </row>
    <row r="37" spans="2:12" ht="5.25" customHeight="1">
      <c r="B37" s="51"/>
      <c r="C37" s="51"/>
      <c r="D37" s="51"/>
      <c r="E37" s="65"/>
      <c r="F37" s="64"/>
      <c r="G37" s="65"/>
      <c r="H37" s="64"/>
      <c r="I37" s="65"/>
      <c r="J37" s="64"/>
      <c r="K37" s="65"/>
      <c r="L37" s="64"/>
    </row>
    <row r="38" spans="1:12" ht="12.75">
      <c r="A38" s="51" t="s">
        <v>256</v>
      </c>
      <c r="B38" s="51" t="s">
        <v>257</v>
      </c>
      <c r="C38" s="51"/>
      <c r="D38" s="51"/>
      <c r="E38" s="64">
        <f>SUM(E28:E36)</f>
        <v>288</v>
      </c>
      <c r="F38" s="64"/>
      <c r="G38" s="64">
        <f>SUM(G28:G36)</f>
        <v>9271</v>
      </c>
      <c r="H38" s="64"/>
      <c r="I38" s="64">
        <f>SUM(I28:I36)</f>
        <v>10634</v>
      </c>
      <c r="J38" s="64"/>
      <c r="K38" s="64">
        <f>SUM(K28:K36)</f>
        <v>16976</v>
      </c>
      <c r="L38" s="64"/>
    </row>
    <row r="39" spans="1:12" ht="6" customHeight="1">
      <c r="A39" s="71"/>
      <c r="B39" s="51"/>
      <c r="C39" s="51"/>
      <c r="D39" s="51"/>
      <c r="E39" s="64"/>
      <c r="F39" s="64"/>
      <c r="G39" s="64"/>
      <c r="H39" s="64"/>
      <c r="I39" s="64"/>
      <c r="J39" s="64"/>
      <c r="K39" s="64"/>
      <c r="L39" s="64"/>
    </row>
    <row r="40" spans="1:15" ht="12.75">
      <c r="A40" s="62" t="s">
        <v>258</v>
      </c>
      <c r="B40" s="51" t="s">
        <v>259</v>
      </c>
      <c r="C40" s="51"/>
      <c r="D40" s="51"/>
      <c r="E40" s="64">
        <f>-'[1]cpl-qtr3'!O30</f>
        <v>-2311</v>
      </c>
      <c r="F40" s="64"/>
      <c r="G40" s="64">
        <f>-'[1]cpl-2date'!O31</f>
        <v>-5291</v>
      </c>
      <c r="H40" s="64"/>
      <c r="I40" s="70">
        <f>-'[1]cpl-qtr3'!P30</f>
        <v>-1321</v>
      </c>
      <c r="J40" s="64"/>
      <c r="K40" s="70">
        <f>-'[1]cpl-2date'!P31</f>
        <v>-3320</v>
      </c>
      <c r="L40" s="72"/>
      <c r="N40" s="51"/>
      <c r="O40" s="51"/>
    </row>
    <row r="41" spans="1:15" ht="12.75">
      <c r="A41" s="51"/>
      <c r="B41" s="51"/>
      <c r="C41" s="51"/>
      <c r="D41" s="51"/>
      <c r="E41" s="73"/>
      <c r="G41" s="73"/>
      <c r="I41" s="73"/>
      <c r="K41" s="73"/>
      <c r="L41" s="72"/>
      <c r="N41" s="51"/>
      <c r="O41" s="51"/>
    </row>
    <row r="42" spans="1:15" ht="12.75">
      <c r="A42" s="62" t="s">
        <v>260</v>
      </c>
      <c r="B42" s="51" t="s">
        <v>261</v>
      </c>
      <c r="C42" s="51"/>
      <c r="D42" s="51"/>
      <c r="E42" s="64">
        <f>SUM(E37:E41)</f>
        <v>-2023</v>
      </c>
      <c r="F42" s="64"/>
      <c r="G42" s="64">
        <f>SUM(G37:G41)</f>
        <v>3980</v>
      </c>
      <c r="H42" s="64"/>
      <c r="I42" s="64">
        <f>SUM(I37:I41)</f>
        <v>9313</v>
      </c>
      <c r="J42" s="64"/>
      <c r="K42" s="64">
        <f>SUM(K37:K41)</f>
        <v>13656</v>
      </c>
      <c r="L42" s="51"/>
      <c r="N42" s="51"/>
      <c r="O42" s="51"/>
    </row>
    <row r="43" spans="1:15" ht="12.75">
      <c r="A43" s="62"/>
      <c r="B43" s="51"/>
      <c r="C43" s="51"/>
      <c r="D43" s="51"/>
      <c r="L43" s="51"/>
      <c r="N43" s="51"/>
      <c r="O43" s="51"/>
    </row>
    <row r="44" spans="1:15" ht="12.75">
      <c r="A44" s="62"/>
      <c r="B44" s="51" t="s">
        <v>262</v>
      </c>
      <c r="C44" s="51"/>
      <c r="D44" s="51"/>
      <c r="E44" s="64">
        <f>'[1]cpl-qtr3'!O35</f>
        <v>719</v>
      </c>
      <c r="F44" s="64"/>
      <c r="G44" s="64">
        <f>'[1]cpl-2date'!O36</f>
        <v>-908</v>
      </c>
      <c r="H44" s="64"/>
      <c r="I44" s="70">
        <f>'[1]cpl-qtr3'!P35</f>
        <v>-1376</v>
      </c>
      <c r="J44" s="64"/>
      <c r="K44" s="70">
        <f>'[1]cpl-2date'!P36</f>
        <v>-1849</v>
      </c>
      <c r="L44" s="51"/>
      <c r="N44" s="51"/>
      <c r="O44" s="51"/>
    </row>
    <row r="45" spans="1:15" ht="12.75">
      <c r="A45" s="62"/>
      <c r="B45" s="51"/>
      <c r="C45" s="51"/>
      <c r="D45" s="51"/>
      <c r="E45" s="74"/>
      <c r="F45" s="75"/>
      <c r="G45" s="74"/>
      <c r="H45" s="65"/>
      <c r="I45" s="74"/>
      <c r="J45" s="65"/>
      <c r="K45" s="74"/>
      <c r="L45" s="51"/>
      <c r="N45" s="51"/>
      <c r="O45" s="51"/>
    </row>
    <row r="46" spans="1:15" ht="13.5" thickBot="1">
      <c r="A46" s="62" t="s">
        <v>263</v>
      </c>
      <c r="B46" s="51" t="s">
        <v>264</v>
      </c>
      <c r="C46" s="51"/>
      <c r="D46" s="51"/>
      <c r="E46" s="76">
        <f>E42+E44</f>
        <v>-1304</v>
      </c>
      <c r="F46" s="64"/>
      <c r="G46" s="76">
        <f>G42+G44</f>
        <v>3072</v>
      </c>
      <c r="H46" s="64"/>
      <c r="I46" s="76">
        <f>I42+I44</f>
        <v>7937</v>
      </c>
      <c r="J46" s="77">
        <f>J42+J44</f>
        <v>0</v>
      </c>
      <c r="K46" s="76">
        <f>K42+K44</f>
        <v>11807</v>
      </c>
      <c r="L46" s="51"/>
      <c r="N46" s="51"/>
      <c r="O46" s="51"/>
    </row>
    <row r="47" spans="1:15" ht="13.5" thickTop="1">
      <c r="A47" s="62"/>
      <c r="B47" s="51"/>
      <c r="C47" s="51"/>
      <c r="D47" s="51"/>
      <c r="L47" s="51"/>
      <c r="N47" s="51"/>
      <c r="O47" s="51"/>
    </row>
    <row r="48" spans="1:15" ht="12.75">
      <c r="A48" s="62">
        <v>3</v>
      </c>
      <c r="B48" s="51" t="s">
        <v>265</v>
      </c>
      <c r="C48" s="51"/>
      <c r="D48" s="51"/>
      <c r="E48" s="64"/>
      <c r="F48" s="64"/>
      <c r="G48" s="64"/>
      <c r="H48" s="64"/>
      <c r="J48" s="64"/>
      <c r="K48" s="64"/>
      <c r="L48" s="51"/>
      <c r="M48" s="64"/>
      <c r="N48" s="51"/>
      <c r="O48" s="51"/>
    </row>
    <row r="49" spans="1:15" ht="12.75">
      <c r="A49" s="62"/>
      <c r="B49" s="51" t="s">
        <v>266</v>
      </c>
      <c r="C49" s="51"/>
      <c r="D49" s="51"/>
      <c r="E49" s="64"/>
      <c r="F49" s="64"/>
      <c r="G49" s="64"/>
      <c r="H49" s="64"/>
      <c r="J49" s="64"/>
      <c r="K49" s="64"/>
      <c r="L49" s="51"/>
      <c r="M49" s="64"/>
      <c r="N49" s="51"/>
      <c r="O49" s="51"/>
    </row>
    <row r="50" spans="1:15" ht="12.75">
      <c r="A50" s="62"/>
      <c r="B50" s="51" t="s">
        <v>267</v>
      </c>
      <c r="C50" s="51"/>
      <c r="D50" s="51"/>
      <c r="E50" s="64"/>
      <c r="F50" s="64"/>
      <c r="G50" s="64"/>
      <c r="H50" s="64"/>
      <c r="J50" s="64"/>
      <c r="K50" s="64"/>
      <c r="L50" s="51"/>
      <c r="M50" s="64"/>
      <c r="N50" s="51"/>
      <c r="O50" s="51"/>
    </row>
    <row r="51" spans="1:15" ht="12.75">
      <c r="A51" s="62"/>
      <c r="B51" s="51"/>
      <c r="C51" s="51"/>
      <c r="D51" s="51"/>
      <c r="E51" s="64"/>
      <c r="F51" s="64"/>
      <c r="G51" s="64"/>
      <c r="H51" s="64"/>
      <c r="J51" s="64"/>
      <c r="K51" s="64"/>
      <c r="L51" s="51"/>
      <c r="M51" s="64"/>
      <c r="N51" s="51"/>
      <c r="O51" s="51"/>
    </row>
    <row r="52" spans="1:15" ht="12.75">
      <c r="A52" s="62"/>
      <c r="B52" s="51" t="s">
        <v>268</v>
      </c>
      <c r="C52" s="51"/>
      <c r="D52" s="51"/>
      <c r="E52" s="64"/>
      <c r="F52" s="64"/>
      <c r="G52" s="64"/>
      <c r="H52" s="64"/>
      <c r="J52" s="64"/>
      <c r="K52" s="64"/>
      <c r="L52" s="51"/>
      <c r="M52" s="64"/>
      <c r="N52" s="51"/>
      <c r="O52" s="51"/>
    </row>
    <row r="53" spans="1:15" ht="13.5" thickBot="1">
      <c r="A53" s="62"/>
      <c r="B53" s="51" t="s">
        <v>269</v>
      </c>
      <c r="C53" s="51"/>
      <c r="D53" s="51"/>
      <c r="E53" s="78">
        <f>E46/70000*100</f>
        <v>-1.8628571428571428</v>
      </c>
      <c r="G53" s="78">
        <f>G46/70000*100</f>
        <v>4.388571428571429</v>
      </c>
      <c r="H53" s="64"/>
      <c r="I53" s="78">
        <f>I46/70000*100</f>
        <v>11.338571428571429</v>
      </c>
      <c r="J53" s="79"/>
      <c r="K53" s="78">
        <f>K46/70000*100</f>
        <v>16.86714285714286</v>
      </c>
      <c r="L53" s="51"/>
      <c r="N53" s="51"/>
      <c r="O53" s="51"/>
    </row>
    <row r="54" spans="1:15" ht="6.75" customHeight="1" thickTop="1">
      <c r="A54" s="62"/>
      <c r="B54" s="51"/>
      <c r="C54" s="51"/>
      <c r="D54" s="51"/>
      <c r="E54" s="64"/>
      <c r="F54" s="64"/>
      <c r="G54" s="64"/>
      <c r="H54" s="64"/>
      <c r="I54" s="64"/>
      <c r="J54" s="64"/>
      <c r="K54" s="64"/>
      <c r="L54" s="51"/>
      <c r="N54" s="51"/>
      <c r="O54" s="51"/>
    </row>
    <row r="55" spans="1:15" ht="12.75">
      <c r="A55" s="62"/>
      <c r="B55" s="51" t="s">
        <v>270</v>
      </c>
      <c r="C55" s="51"/>
      <c r="D55" s="51"/>
      <c r="E55" s="64"/>
      <c r="F55" s="64"/>
      <c r="G55" s="64"/>
      <c r="H55" s="64"/>
      <c r="I55" s="64"/>
      <c r="J55" s="64"/>
      <c r="K55" s="64"/>
      <c r="L55" s="51"/>
      <c r="N55" s="51"/>
      <c r="O55" s="51"/>
    </row>
    <row r="56" spans="1:15" ht="13.5" thickBot="1">
      <c r="A56" s="62"/>
      <c r="B56" s="51" t="s">
        <v>271</v>
      </c>
      <c r="C56" s="51"/>
      <c r="D56" s="51"/>
      <c r="E56" s="80">
        <v>0</v>
      </c>
      <c r="F56" s="81"/>
      <c r="G56" s="80">
        <v>0</v>
      </c>
      <c r="H56" s="64"/>
      <c r="I56" s="80">
        <v>0</v>
      </c>
      <c r="J56" s="81"/>
      <c r="K56" s="82">
        <v>0</v>
      </c>
      <c r="L56" s="51"/>
      <c r="N56" s="51"/>
      <c r="O56" s="51"/>
    </row>
    <row r="57" spans="1:15" ht="13.5" thickTop="1">
      <c r="A57" s="62"/>
      <c r="B57" s="51"/>
      <c r="C57" s="51"/>
      <c r="D57" s="51"/>
      <c r="E57" s="64"/>
      <c r="F57" s="64"/>
      <c r="G57" s="64"/>
      <c r="H57" s="64"/>
      <c r="I57" s="64"/>
      <c r="J57" s="64"/>
      <c r="K57" s="64"/>
      <c r="L57" s="51"/>
      <c r="M57" s="51"/>
      <c r="N57" s="51"/>
      <c r="O57" s="51"/>
    </row>
    <row r="58" spans="1:15" ht="12.75">
      <c r="A58" s="56" t="s">
        <v>272</v>
      </c>
      <c r="B58" s="51"/>
      <c r="C58" s="51"/>
      <c r="D58" s="51"/>
      <c r="E58" s="64"/>
      <c r="F58" s="64"/>
      <c r="G58" s="64"/>
      <c r="H58" s="64"/>
      <c r="I58" s="64"/>
      <c r="J58" s="64"/>
      <c r="K58" s="83"/>
      <c r="L58" s="51"/>
      <c r="M58" s="51"/>
      <c r="N58" s="51"/>
      <c r="O58" s="51"/>
    </row>
    <row r="59" spans="1:15" ht="12.75">
      <c r="A59" s="71"/>
      <c r="B59" s="51"/>
      <c r="C59" s="51"/>
      <c r="D59" s="51"/>
      <c r="E59" s="64"/>
      <c r="F59" s="64"/>
      <c r="G59" s="64"/>
      <c r="H59" s="64"/>
      <c r="I59" s="64"/>
      <c r="J59" s="64"/>
      <c r="K59" s="64"/>
      <c r="L59" s="51"/>
      <c r="M59" s="51"/>
      <c r="N59" s="51"/>
      <c r="O59" s="51"/>
    </row>
    <row r="60" spans="1:15" ht="12.75">
      <c r="A60" s="84" t="s">
        <v>273</v>
      </c>
      <c r="B60" s="51"/>
      <c r="C60" s="51"/>
      <c r="D60" s="51"/>
      <c r="E60" s="64"/>
      <c r="F60" s="64"/>
      <c r="G60" s="64"/>
      <c r="H60" s="64"/>
      <c r="I60" s="64"/>
      <c r="J60" s="64"/>
      <c r="K60" s="64"/>
      <c r="L60" s="51"/>
      <c r="M60" s="51"/>
      <c r="N60" s="51"/>
      <c r="O60" s="51"/>
    </row>
    <row r="61" spans="1:15" ht="12.75">
      <c r="A61" s="84" t="s">
        <v>274</v>
      </c>
      <c r="B61" s="51"/>
      <c r="C61" s="51"/>
      <c r="D61" s="51"/>
      <c r="E61" s="64"/>
      <c r="F61" s="64"/>
      <c r="G61" s="54"/>
      <c r="H61" s="64"/>
      <c r="I61" s="64"/>
      <c r="J61" s="64"/>
      <c r="K61" s="64"/>
      <c r="L61" s="51"/>
      <c r="M61" s="51"/>
      <c r="N61" s="51"/>
      <c r="O61" s="51"/>
    </row>
    <row r="62" spans="2:15" ht="12.75">
      <c r="B62" s="51"/>
      <c r="C62" s="51"/>
      <c r="D62" s="51"/>
      <c r="E62" s="64"/>
      <c r="F62" s="64"/>
      <c r="G62" s="64"/>
      <c r="H62" s="64"/>
      <c r="I62" s="64"/>
      <c r="J62" s="64"/>
      <c r="K62" s="64"/>
      <c r="L62" s="51"/>
      <c r="M62" s="51"/>
      <c r="N62" s="51"/>
      <c r="O62" s="51"/>
    </row>
    <row r="63" spans="3:15" ht="12.75">
      <c r="C63" s="54"/>
      <c r="D63" s="54"/>
      <c r="E63" s="85"/>
      <c r="F63" s="85"/>
      <c r="G63" s="85"/>
      <c r="H63" s="64"/>
      <c r="I63" s="64"/>
      <c r="J63" s="64"/>
      <c r="K63" s="64"/>
      <c r="L63" s="51"/>
      <c r="M63" s="51"/>
      <c r="N63" s="51"/>
      <c r="O63" s="51"/>
    </row>
    <row r="64" spans="2:15" ht="12.75">
      <c r="B64" s="51"/>
      <c r="C64" s="51"/>
      <c r="D64" s="51"/>
      <c r="E64" s="64"/>
      <c r="F64" s="64"/>
      <c r="G64" s="64"/>
      <c r="H64" s="64"/>
      <c r="I64" s="64"/>
      <c r="J64" s="64"/>
      <c r="K64" s="64"/>
      <c r="L64" s="51"/>
      <c r="M64" s="51"/>
      <c r="N64" s="51"/>
      <c r="O64" s="51"/>
    </row>
    <row r="65" spans="2:15" ht="12.75">
      <c r="B65" s="51"/>
      <c r="C65" s="51"/>
      <c r="D65" s="51"/>
      <c r="E65" s="64"/>
      <c r="F65" s="64"/>
      <c r="G65" s="64"/>
      <c r="H65" s="64"/>
      <c r="I65" s="64"/>
      <c r="J65" s="64"/>
      <c r="K65" s="64"/>
      <c r="L65" s="51"/>
      <c r="M65" s="51"/>
      <c r="N65" s="51"/>
      <c r="O65" s="51"/>
    </row>
    <row r="66" spans="2:15" ht="12.75">
      <c r="B66" s="51"/>
      <c r="C66" s="51"/>
      <c r="D66" s="51"/>
      <c r="E66" s="64"/>
      <c r="F66" s="64"/>
      <c r="G66" s="64"/>
      <c r="H66" s="64"/>
      <c r="I66" s="64"/>
      <c r="J66" s="64"/>
      <c r="K66" s="64"/>
      <c r="L66" s="51"/>
      <c r="M66" s="51"/>
      <c r="N66" s="51"/>
      <c r="O66" s="51"/>
    </row>
    <row r="67" spans="2:15" ht="12.75">
      <c r="B67" s="51"/>
      <c r="C67" s="51"/>
      <c r="D67" s="51"/>
      <c r="E67" s="64"/>
      <c r="F67" s="64"/>
      <c r="G67" s="64"/>
      <c r="H67" s="64"/>
      <c r="I67" s="64"/>
      <c r="J67" s="64"/>
      <c r="K67" s="64"/>
      <c r="L67" s="51"/>
      <c r="M67" s="51"/>
      <c r="N67" s="51"/>
      <c r="O67" s="51"/>
    </row>
    <row r="68" spans="5:12" ht="12.75">
      <c r="E68" s="51"/>
      <c r="F68" s="51"/>
      <c r="G68" s="51"/>
      <c r="H68" s="51"/>
      <c r="I68" s="51"/>
      <c r="J68" s="51"/>
      <c r="K68" s="51"/>
      <c r="L68" s="51"/>
    </row>
    <row r="69" spans="5:11" ht="12.75">
      <c r="E69" s="51"/>
      <c r="F69" s="51"/>
      <c r="G69" s="51"/>
      <c r="H69" s="51"/>
      <c r="I69" s="51"/>
      <c r="J69" s="51"/>
      <c r="K69" s="51"/>
    </row>
    <row r="70" spans="5:11" ht="12.75">
      <c r="E70" s="51"/>
      <c r="F70" s="51"/>
      <c r="G70" s="51"/>
      <c r="H70" s="51"/>
      <c r="I70" s="51"/>
      <c r="J70" s="51"/>
      <c r="K70" s="51"/>
    </row>
  </sheetData>
  <mergeCells count="2">
    <mergeCell ref="E10:G10"/>
    <mergeCell ref="I10:K10"/>
  </mergeCells>
  <printOptions/>
  <pageMargins left="0.5" right="0.25" top="0.7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42">
      <selection activeCell="A1" sqref="A1:F56"/>
    </sheetView>
  </sheetViews>
  <sheetFormatPr defaultColWidth="9.140625" defaultRowHeight="12.75"/>
  <cols>
    <col min="1" max="1" width="3.421875" style="0" customWidth="1"/>
    <col min="2" max="2" width="14.28125" style="0" customWidth="1"/>
    <col min="3" max="3" width="15.00390625" style="0" customWidth="1"/>
    <col min="4" max="4" width="17.421875" style="0" customWidth="1"/>
    <col min="5" max="5" width="16.57421875" style="0" customWidth="1"/>
    <col min="6" max="6" width="17.140625" style="0" customWidth="1"/>
  </cols>
  <sheetData>
    <row r="1" spans="2:6" ht="12.75">
      <c r="B1" s="136" t="s">
        <v>275</v>
      </c>
      <c r="C1" s="136"/>
      <c r="D1" s="136"/>
      <c r="E1" s="136"/>
      <c r="F1" s="136"/>
    </row>
    <row r="2" spans="2:6" ht="12.75">
      <c r="B2" s="136" t="s">
        <v>276</v>
      </c>
      <c r="C2" s="136"/>
      <c r="D2" s="136"/>
      <c r="E2" s="136"/>
      <c r="F2" s="136"/>
    </row>
    <row r="3" spans="2:6" ht="12.75">
      <c r="B3" s="137">
        <v>37529</v>
      </c>
      <c r="C3" s="137"/>
      <c r="D3" s="137"/>
      <c r="E3" s="137"/>
      <c r="F3" s="137"/>
    </row>
    <row r="4" ht="12.75">
      <c r="B4" s="88"/>
    </row>
    <row r="5" ht="12.75">
      <c r="B5" s="88"/>
    </row>
    <row r="6" ht="12.75">
      <c r="B6" s="88"/>
    </row>
    <row r="7" ht="12.75">
      <c r="B7" s="88"/>
    </row>
    <row r="9" spans="3:6" ht="12.75">
      <c r="C9" s="136" t="s">
        <v>277</v>
      </c>
      <c r="D9" s="136"/>
      <c r="E9" s="136" t="s">
        <v>278</v>
      </c>
      <c r="F9" s="136"/>
    </row>
    <row r="10" spans="3:6" ht="12.75">
      <c r="C10" s="55"/>
      <c r="D10" s="55"/>
      <c r="E10" s="55"/>
      <c r="F10" s="55"/>
    </row>
    <row r="11" spans="3:6" ht="12.75">
      <c r="C11" s="86" t="s">
        <v>230</v>
      </c>
      <c r="D11" s="86" t="s">
        <v>279</v>
      </c>
      <c r="E11" s="86" t="s">
        <v>230</v>
      </c>
      <c r="F11" s="86" t="s">
        <v>280</v>
      </c>
    </row>
    <row r="12" spans="3:6" ht="12.75">
      <c r="C12" s="86" t="s">
        <v>281</v>
      </c>
      <c r="D12" s="86" t="s">
        <v>281</v>
      </c>
      <c r="E12" s="86" t="s">
        <v>282</v>
      </c>
      <c r="F12" s="86" t="s">
        <v>281</v>
      </c>
    </row>
    <row r="13" spans="3:6" ht="12.75">
      <c r="C13" s="86" t="s">
        <v>233</v>
      </c>
      <c r="D13" s="86" t="s">
        <v>283</v>
      </c>
      <c r="E13" s="86"/>
      <c r="F13" s="86" t="s">
        <v>283</v>
      </c>
    </row>
    <row r="14" spans="3:6" ht="12.75">
      <c r="C14" s="86"/>
      <c r="D14" s="86" t="s">
        <v>233</v>
      </c>
      <c r="E14" s="86"/>
      <c r="F14" s="86" t="s">
        <v>284</v>
      </c>
    </row>
    <row r="15" spans="3:6" ht="12.75">
      <c r="C15" s="87">
        <v>37529</v>
      </c>
      <c r="D15" s="87">
        <v>37164</v>
      </c>
      <c r="E15" s="87">
        <v>37529</v>
      </c>
      <c r="F15" s="87">
        <v>37164</v>
      </c>
    </row>
    <row r="16" spans="3:6" ht="12.75">
      <c r="C16" s="55"/>
      <c r="D16" s="55"/>
      <c r="E16" s="55"/>
      <c r="F16" s="55"/>
    </row>
    <row r="17" spans="3:6" ht="12.75">
      <c r="C17" s="86" t="s">
        <v>49</v>
      </c>
      <c r="D17" s="86" t="s">
        <v>49</v>
      </c>
      <c r="E17" s="86" t="s">
        <v>49</v>
      </c>
      <c r="F17" s="86" t="s">
        <v>49</v>
      </c>
    </row>
    <row r="19" spans="1:6" ht="12.75">
      <c r="A19">
        <v>1</v>
      </c>
      <c r="B19" t="s">
        <v>47</v>
      </c>
      <c r="C19" s="89">
        <f>'[1]cis'!E18</f>
        <v>37744</v>
      </c>
      <c r="D19" s="89">
        <f>'[1]cis'!I18</f>
        <v>36643</v>
      </c>
      <c r="E19" s="89">
        <f>'[1]cis'!G18</f>
        <v>111558</v>
      </c>
      <c r="F19" s="89">
        <f>'[1]cis'!K18</f>
        <v>118779</v>
      </c>
    </row>
    <row r="20" spans="3:6" ht="12.75">
      <c r="C20" s="89"/>
      <c r="D20" s="89"/>
      <c r="E20" s="89"/>
      <c r="F20" s="89"/>
    </row>
    <row r="21" spans="1:6" ht="12.75">
      <c r="A21">
        <v>2</v>
      </c>
      <c r="B21" t="s">
        <v>285</v>
      </c>
      <c r="C21" s="89">
        <f>'[1]cis'!E38</f>
        <v>288</v>
      </c>
      <c r="D21" s="89">
        <f>'[1]cis'!I38</f>
        <v>10634</v>
      </c>
      <c r="E21" s="89">
        <f>'[1]cis'!G38</f>
        <v>9271</v>
      </c>
      <c r="F21" s="89">
        <f>'[1]cis'!K38</f>
        <v>16976</v>
      </c>
    </row>
    <row r="22" spans="2:6" ht="12.75">
      <c r="B22" t="s">
        <v>286</v>
      </c>
      <c r="C22" s="89"/>
      <c r="D22" s="89"/>
      <c r="E22" s="89"/>
      <c r="F22" s="89"/>
    </row>
    <row r="23" spans="3:6" ht="12.75">
      <c r="C23" s="89"/>
      <c r="D23" s="89"/>
      <c r="E23" s="89"/>
      <c r="F23" s="89"/>
    </row>
    <row r="24" spans="1:6" ht="12.75">
      <c r="A24">
        <v>3</v>
      </c>
      <c r="B24" t="s">
        <v>285</v>
      </c>
      <c r="C24" s="89">
        <f>'[1]cis'!E46</f>
        <v>-1304</v>
      </c>
      <c r="D24" s="89">
        <f>'[1]cis'!I46</f>
        <v>7937</v>
      </c>
      <c r="E24" s="89">
        <f>'[1]cis'!G46</f>
        <v>3072</v>
      </c>
      <c r="F24" s="89">
        <f>'[1]cis'!K46</f>
        <v>11807</v>
      </c>
    </row>
    <row r="25" spans="2:6" ht="12.75">
      <c r="B25" t="s">
        <v>287</v>
      </c>
      <c r="C25" s="89"/>
      <c r="D25" s="89"/>
      <c r="E25" s="89"/>
      <c r="F25" s="89"/>
    </row>
    <row r="26" spans="2:6" ht="12.75">
      <c r="B26" t="s">
        <v>288</v>
      </c>
      <c r="C26" s="89"/>
      <c r="D26" s="89"/>
      <c r="E26" s="89"/>
      <c r="F26" s="89"/>
    </row>
    <row r="27" spans="3:6" ht="12.75">
      <c r="C27" s="89"/>
      <c r="D27" s="89"/>
      <c r="E27" s="89"/>
      <c r="F27" s="89"/>
    </row>
    <row r="28" spans="1:6" ht="12.75">
      <c r="A28">
        <v>4</v>
      </c>
      <c r="B28" t="s">
        <v>289</v>
      </c>
      <c r="C28" s="89">
        <f>'[1]cis'!E46</f>
        <v>-1304</v>
      </c>
      <c r="D28" s="89">
        <f>'[1]cis'!I46</f>
        <v>7937</v>
      </c>
      <c r="E28" s="89">
        <f>'[1]cis'!G46</f>
        <v>3072</v>
      </c>
      <c r="F28" s="89">
        <f>'[1]cis'!K46</f>
        <v>11807</v>
      </c>
    </row>
    <row r="29" spans="2:6" ht="12.75">
      <c r="B29" t="s">
        <v>290</v>
      </c>
      <c r="C29" s="90"/>
      <c r="D29" s="90"/>
      <c r="E29" s="90"/>
      <c r="F29" s="90"/>
    </row>
    <row r="30" spans="2:6" ht="12.75">
      <c r="B30" t="s">
        <v>291</v>
      </c>
      <c r="C30" s="90"/>
      <c r="D30" s="90"/>
      <c r="E30" s="90"/>
      <c r="F30" s="90"/>
    </row>
    <row r="31" spans="3:6" ht="12.75">
      <c r="C31" s="90"/>
      <c r="D31" s="90"/>
      <c r="E31" s="90"/>
      <c r="F31" s="90"/>
    </row>
    <row r="32" spans="1:6" ht="12.75">
      <c r="A32">
        <v>5</v>
      </c>
      <c r="B32" t="s">
        <v>292</v>
      </c>
      <c r="C32" s="90"/>
      <c r="D32" s="90"/>
      <c r="E32" s="90"/>
      <c r="F32" s="90"/>
    </row>
    <row r="33" spans="2:6" ht="12.75">
      <c r="B33" t="s">
        <v>293</v>
      </c>
      <c r="C33" s="90"/>
      <c r="D33" s="90"/>
      <c r="E33" s="90"/>
      <c r="F33" s="90"/>
    </row>
    <row r="34" spans="2:6" ht="12.75">
      <c r="B34" t="s">
        <v>294</v>
      </c>
      <c r="C34" s="91">
        <f>'[1]cis'!E53</f>
        <v>-1.8628571428571428</v>
      </c>
      <c r="D34" s="91">
        <f>'[1]cis'!I53</f>
        <v>11.338571428571429</v>
      </c>
      <c r="E34" s="91">
        <f>'[1]cis'!G53</f>
        <v>4.388571428571429</v>
      </c>
      <c r="F34" s="91">
        <f>'[1]cis'!K53</f>
        <v>16.86714285714286</v>
      </c>
    </row>
    <row r="35" spans="3:6" ht="12.75">
      <c r="C35" s="90"/>
      <c r="D35" s="90"/>
      <c r="E35" s="90"/>
      <c r="F35" s="90"/>
    </row>
    <row r="36" spans="1:6" ht="12.75">
      <c r="A36">
        <v>6</v>
      </c>
      <c r="B36" t="s">
        <v>295</v>
      </c>
      <c r="C36" s="90">
        <v>0</v>
      </c>
      <c r="D36" s="90">
        <v>0</v>
      </c>
      <c r="E36" s="90">
        <v>0</v>
      </c>
      <c r="F36" s="90">
        <v>0</v>
      </c>
    </row>
    <row r="37" spans="2:6" ht="12.75">
      <c r="B37" t="s">
        <v>296</v>
      </c>
      <c r="C37" s="90"/>
      <c r="D37" s="90"/>
      <c r="E37" s="90"/>
      <c r="F37" s="90"/>
    </row>
    <row r="39" spans="5:6" ht="12.75">
      <c r="E39" s="92" t="s">
        <v>297</v>
      </c>
      <c r="F39" s="92" t="s">
        <v>298</v>
      </c>
    </row>
    <row r="40" spans="5:6" ht="12.75">
      <c r="E40" s="92" t="s">
        <v>230</v>
      </c>
      <c r="F40" s="92" t="s">
        <v>279</v>
      </c>
    </row>
    <row r="41" spans="5:6" ht="12.75">
      <c r="E41" s="92" t="s">
        <v>233</v>
      </c>
      <c r="F41" s="92" t="s">
        <v>299</v>
      </c>
    </row>
    <row r="42" spans="5:6" ht="12.75">
      <c r="E42" s="92"/>
      <c r="F42" s="92" t="s">
        <v>300</v>
      </c>
    </row>
    <row r="43" spans="1:2" ht="12.75">
      <c r="A43">
        <v>7</v>
      </c>
      <c r="B43" t="s">
        <v>301</v>
      </c>
    </row>
    <row r="44" ht="12.75">
      <c r="B44" t="s">
        <v>302</v>
      </c>
    </row>
    <row r="45" spans="2:6" ht="12.75">
      <c r="B45" t="s">
        <v>303</v>
      </c>
      <c r="E45" s="93">
        <f>('[1]cbs'!F48-'[1]cbs'!F15-'[1]cbs'!F14)/'[1]cbs'!F44</f>
        <v>4.128014285714285</v>
      </c>
      <c r="F45" s="93">
        <f>('[1]cbs'!H48-'[1]cbs'!H15-'[1]cbs'!H14)/'[1]cbs'!H44</f>
        <v>4.075828571428572</v>
      </c>
    </row>
  </sheetData>
  <mergeCells count="5">
    <mergeCell ref="B1:F1"/>
    <mergeCell ref="B2:F2"/>
    <mergeCell ref="B3:F3"/>
    <mergeCell ref="C9:D9"/>
    <mergeCell ref="E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35">
      <selection activeCell="A1" sqref="A1:K37"/>
    </sheetView>
  </sheetViews>
  <sheetFormatPr defaultColWidth="9.140625" defaultRowHeight="12.75"/>
  <cols>
    <col min="1" max="1" width="21.28125" style="0" customWidth="1"/>
    <col min="2" max="2" width="1.8515625" style="0" customWidth="1"/>
    <col min="3" max="3" width="12.00390625" style="0" customWidth="1"/>
    <col min="4" max="4" width="1.28515625" style="0" customWidth="1"/>
    <col min="5" max="5" width="14.00390625" style="0" customWidth="1"/>
    <col min="6" max="6" width="1.1484375" style="0" customWidth="1"/>
    <col min="7" max="7" width="13.00390625" style="0" customWidth="1"/>
    <col min="8" max="8" width="0.9921875" style="0" customWidth="1"/>
    <col min="9" max="9" width="15.421875" style="0" customWidth="1"/>
    <col min="10" max="10" width="1.28515625" style="0" customWidth="1"/>
    <col min="11" max="11" width="14.7109375" style="0" customWidth="1"/>
  </cols>
  <sheetData>
    <row r="1" ht="15">
      <c r="A1" s="50" t="s">
        <v>0</v>
      </c>
    </row>
    <row r="2" ht="12.75">
      <c r="A2" s="51" t="s">
        <v>1</v>
      </c>
    </row>
    <row r="3" ht="12.75">
      <c r="A3" s="51" t="s">
        <v>2</v>
      </c>
    </row>
    <row r="4" ht="12.75">
      <c r="A4" s="51"/>
    </row>
    <row r="5" ht="12.75">
      <c r="A5" s="55" t="s">
        <v>304</v>
      </c>
    </row>
    <row r="6" ht="12.75">
      <c r="A6" s="55" t="s">
        <v>305</v>
      </c>
    </row>
    <row r="7" ht="12.75">
      <c r="A7" s="51" t="s">
        <v>229</v>
      </c>
    </row>
    <row r="9" spans="3:11" ht="12.75">
      <c r="C9" s="86"/>
      <c r="D9" s="86"/>
      <c r="E9" s="86" t="s">
        <v>306</v>
      </c>
      <c r="F9" s="86"/>
      <c r="G9" s="86" t="s">
        <v>306</v>
      </c>
      <c r="H9" s="86"/>
      <c r="I9" s="86"/>
      <c r="J9" s="86"/>
      <c r="K9" s="86"/>
    </row>
    <row r="10" spans="3:11" ht="12.75">
      <c r="C10" s="86"/>
      <c r="D10" s="86"/>
      <c r="E10" s="86" t="s">
        <v>307</v>
      </c>
      <c r="F10" s="86"/>
      <c r="G10" s="86" t="s">
        <v>307</v>
      </c>
      <c r="H10" s="86"/>
      <c r="I10" s="86"/>
      <c r="J10" s="86"/>
      <c r="K10" s="86"/>
    </row>
    <row r="11" spans="3:11" ht="12.75">
      <c r="C11" s="86" t="s">
        <v>308</v>
      </c>
      <c r="D11" s="86"/>
      <c r="E11" s="86" t="s">
        <v>309</v>
      </c>
      <c r="F11" s="86"/>
      <c r="G11" s="86" t="s">
        <v>47</v>
      </c>
      <c r="H11" s="86"/>
      <c r="I11" s="86" t="s">
        <v>310</v>
      </c>
      <c r="J11" s="86"/>
      <c r="K11" s="86" t="s">
        <v>187</v>
      </c>
    </row>
    <row r="12" spans="3:11" ht="12.75">
      <c r="C12" s="86"/>
      <c r="D12" s="86"/>
      <c r="E12" s="86"/>
      <c r="F12" s="86"/>
      <c r="G12" s="86"/>
      <c r="H12" s="86"/>
      <c r="I12" s="86"/>
      <c r="J12" s="86"/>
      <c r="K12" s="86"/>
    </row>
    <row r="13" spans="3:11" ht="12.75">
      <c r="C13" s="86" t="s">
        <v>49</v>
      </c>
      <c r="D13" s="86"/>
      <c r="E13" s="86" t="s">
        <v>49</v>
      </c>
      <c r="F13" s="86"/>
      <c r="G13" s="86" t="s">
        <v>49</v>
      </c>
      <c r="H13" s="86"/>
      <c r="I13" s="86" t="s">
        <v>49</v>
      </c>
      <c r="J13" s="86"/>
      <c r="K13" s="86" t="s">
        <v>49</v>
      </c>
    </row>
    <row r="17" spans="1:11" ht="12.75">
      <c r="A17" t="s">
        <v>311</v>
      </c>
      <c r="C17" s="94">
        <f>'[1]cbs(w)'!N57</f>
        <v>70000</v>
      </c>
      <c r="D17" s="94"/>
      <c r="E17" s="94">
        <f>'[1]cbs(w)'!N59</f>
        <v>190497</v>
      </c>
      <c r="F17" s="94"/>
      <c r="G17" s="94">
        <v>0</v>
      </c>
      <c r="H17" s="94"/>
      <c r="I17" s="94">
        <f>'[1]cpl-2date'!O41</f>
        <v>56388</v>
      </c>
      <c r="J17" s="94"/>
      <c r="K17" s="94">
        <f>SUM(C17:I17)</f>
        <v>316885</v>
      </c>
    </row>
    <row r="18" spans="3:11" ht="12.75">
      <c r="C18" s="94"/>
      <c r="D18" s="94"/>
      <c r="E18" s="94"/>
      <c r="F18" s="94"/>
      <c r="G18" s="94"/>
      <c r="H18" s="94"/>
      <c r="I18" s="94"/>
      <c r="J18" s="94"/>
      <c r="K18" s="94"/>
    </row>
    <row r="19" spans="1:11" ht="12.75">
      <c r="A19" t="s">
        <v>312</v>
      </c>
      <c r="C19" s="94"/>
      <c r="D19" s="94"/>
      <c r="E19" s="94"/>
      <c r="F19" s="94"/>
      <c r="G19" s="94"/>
      <c r="H19" s="94"/>
      <c r="I19" s="94"/>
      <c r="J19" s="94"/>
      <c r="K19" s="94"/>
    </row>
    <row r="20" spans="1:11" ht="12.75">
      <c r="A20" t="s">
        <v>313</v>
      </c>
      <c r="C20" s="94"/>
      <c r="D20" s="94"/>
      <c r="E20" s="94"/>
      <c r="F20" s="94"/>
      <c r="G20" s="94"/>
      <c r="H20" s="94"/>
      <c r="I20" s="94"/>
      <c r="J20" s="94"/>
      <c r="K20" s="94"/>
    </row>
    <row r="21" spans="3:11" ht="12.75">
      <c r="C21" s="94"/>
      <c r="D21" s="94"/>
      <c r="E21" s="94"/>
      <c r="F21" s="94"/>
      <c r="G21" s="94"/>
      <c r="H21" s="94"/>
      <c r="I21" s="94"/>
      <c r="J21" s="94"/>
      <c r="K21" s="94"/>
    </row>
    <row r="22" spans="1:11" ht="12.75">
      <c r="A22" t="s">
        <v>314</v>
      </c>
      <c r="C22" s="94">
        <v>0</v>
      </c>
      <c r="D22" s="94"/>
      <c r="E22" s="94">
        <v>0</v>
      </c>
      <c r="F22" s="94"/>
      <c r="G22" s="94">
        <v>0</v>
      </c>
      <c r="H22" s="94"/>
      <c r="I22" s="127">
        <f>'[1]cpl-2date'!O39</f>
        <v>3072</v>
      </c>
      <c r="J22" s="127"/>
      <c r="K22" s="127">
        <f>SUM(C22:I22)</f>
        <v>3072</v>
      </c>
    </row>
    <row r="23" spans="1:11" ht="12.75">
      <c r="A23" t="s">
        <v>315</v>
      </c>
      <c r="C23" s="94">
        <v>0</v>
      </c>
      <c r="D23" s="94"/>
      <c r="E23" s="94">
        <v>0</v>
      </c>
      <c r="F23" s="94"/>
      <c r="G23" s="94">
        <v>0</v>
      </c>
      <c r="H23" s="94"/>
      <c r="I23" s="94">
        <v>-1008</v>
      </c>
      <c r="J23" s="94"/>
      <c r="K23" s="94">
        <f>SUM(C23:I23)</f>
        <v>-1008</v>
      </c>
    </row>
    <row r="24" spans="3:11" ht="12.75">
      <c r="C24" s="94"/>
      <c r="D24" s="94"/>
      <c r="E24" s="94"/>
      <c r="F24" s="94"/>
      <c r="G24" s="94"/>
      <c r="H24" s="94"/>
      <c r="I24" s="94"/>
      <c r="J24" s="94"/>
      <c r="K24" s="94"/>
    </row>
    <row r="25" spans="1:11" ht="13.5" thickBot="1">
      <c r="A25" t="s">
        <v>316</v>
      </c>
      <c r="C25" s="95">
        <f>SUM(C17:C23)</f>
        <v>70000</v>
      </c>
      <c r="D25" s="94"/>
      <c r="E25" s="95">
        <f>SUM(E17:E23)</f>
        <v>190497</v>
      </c>
      <c r="F25" s="94"/>
      <c r="G25" s="95">
        <f>SUM(G17:G23)</f>
        <v>0</v>
      </c>
      <c r="H25" s="94"/>
      <c r="I25" s="95">
        <f>SUM(I17:I23)</f>
        <v>58452</v>
      </c>
      <c r="J25" s="94"/>
      <c r="K25" s="95">
        <f>SUM(K17:K23)</f>
        <v>318949</v>
      </c>
    </row>
    <row r="26" spans="3:11" ht="13.5" thickTop="1">
      <c r="C26" s="94"/>
      <c r="D26" s="94"/>
      <c r="E26" s="94"/>
      <c r="F26" s="94"/>
      <c r="G26" s="94"/>
      <c r="H26" s="94"/>
      <c r="I26" s="94"/>
      <c r="J26" s="94"/>
      <c r="K26" s="94"/>
    </row>
    <row r="27" spans="3:11" ht="12.75">
      <c r="C27" s="94"/>
      <c r="D27" s="94"/>
      <c r="E27" s="94"/>
      <c r="F27" s="94"/>
      <c r="G27" s="94"/>
      <c r="H27" s="94"/>
      <c r="I27" s="94"/>
      <c r="J27" s="94"/>
      <c r="K27" s="94"/>
    </row>
    <row r="28" spans="3:11" ht="12.75">
      <c r="C28" s="94"/>
      <c r="D28" s="94"/>
      <c r="E28" s="94"/>
      <c r="F28" s="94"/>
      <c r="G28" s="94"/>
      <c r="H28" s="94"/>
      <c r="I28" s="94"/>
      <c r="J28" s="94"/>
      <c r="K28" s="94"/>
    </row>
    <row r="29" spans="3:11" ht="12.75">
      <c r="C29" s="94"/>
      <c r="D29" s="94"/>
      <c r="E29" s="94"/>
      <c r="F29" s="94"/>
      <c r="G29" s="94"/>
      <c r="H29" s="94"/>
      <c r="I29" s="94"/>
      <c r="J29" s="94"/>
      <c r="K29" s="94"/>
    </row>
    <row r="30" spans="1:11" ht="12.75">
      <c r="A30" t="s">
        <v>317</v>
      </c>
      <c r="C30" s="94"/>
      <c r="D30" s="94"/>
      <c r="E30" s="94"/>
      <c r="F30" s="94"/>
      <c r="G30" s="94"/>
      <c r="H30" s="94"/>
      <c r="I30" s="94"/>
      <c r="J30" s="94"/>
      <c r="K30" s="94"/>
    </row>
    <row r="31" spans="3:11" ht="12.75">
      <c r="C31" s="94"/>
      <c r="D31" s="94"/>
      <c r="E31" s="94"/>
      <c r="F31" s="94"/>
      <c r="G31" s="94"/>
      <c r="H31" s="94"/>
      <c r="I31" s="94"/>
      <c r="J31" s="94"/>
      <c r="K31" s="94"/>
    </row>
    <row r="32" spans="3:11" ht="12.75">
      <c r="C32" s="94"/>
      <c r="D32" s="94"/>
      <c r="E32" s="94"/>
      <c r="F32" s="94"/>
      <c r="G32" s="94"/>
      <c r="H32" s="94"/>
      <c r="I32" s="94"/>
      <c r="J32" s="94"/>
      <c r="K32" s="94"/>
    </row>
    <row r="33" spans="3:11" ht="12.75">
      <c r="C33" s="94"/>
      <c r="D33" s="94"/>
      <c r="E33" s="94"/>
      <c r="F33" s="94"/>
      <c r="G33" s="94"/>
      <c r="H33" s="94"/>
      <c r="I33" s="94"/>
      <c r="J33" s="94"/>
      <c r="K33" s="94"/>
    </row>
    <row r="34" spans="1:11" ht="12.75">
      <c r="A34" t="s">
        <v>318</v>
      </c>
      <c r="C34" s="94"/>
      <c r="D34" s="94"/>
      <c r="E34" s="94"/>
      <c r="F34" s="94"/>
      <c r="G34" s="94"/>
      <c r="H34" s="94"/>
      <c r="I34" s="94"/>
      <c r="J34" s="94"/>
      <c r="K34" s="94"/>
    </row>
    <row r="35" spans="1:11" ht="12.75">
      <c r="A35" t="s">
        <v>319</v>
      </c>
      <c r="C35" s="94"/>
      <c r="D35" s="94"/>
      <c r="E35" s="94"/>
      <c r="F35" s="94"/>
      <c r="G35" s="94"/>
      <c r="H35" s="94"/>
      <c r="I35" s="94"/>
      <c r="J35" s="94"/>
      <c r="K35" s="94"/>
    </row>
    <row r="36" spans="3:11" ht="12.75">
      <c r="C36" s="94"/>
      <c r="D36" s="94"/>
      <c r="E36" s="94"/>
      <c r="F36" s="94"/>
      <c r="G36" s="94"/>
      <c r="H36" s="94"/>
      <c r="I36" s="94"/>
      <c r="J36" s="94"/>
      <c r="K36" s="94"/>
    </row>
    <row r="37" spans="3:11" ht="12.75">
      <c r="C37" s="94"/>
      <c r="D37" s="94"/>
      <c r="E37" s="94"/>
      <c r="F37" s="94"/>
      <c r="G37" s="94"/>
      <c r="H37" s="94"/>
      <c r="I37" s="94"/>
      <c r="J37" s="94"/>
      <c r="K37" s="94"/>
    </row>
  </sheetData>
  <printOptions/>
  <pageMargins left="0.5" right="0.2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7"/>
  <sheetViews>
    <sheetView workbookViewId="0" topLeftCell="A46">
      <selection activeCell="A1" sqref="A1:I61"/>
    </sheetView>
  </sheetViews>
  <sheetFormatPr defaultColWidth="9.140625" defaultRowHeight="12.75"/>
  <cols>
    <col min="6" max="6" width="11.7109375" style="0" customWidth="1"/>
    <col min="7" max="7" width="2.140625" style="0" customWidth="1"/>
    <col min="8" max="8" width="11.7109375" style="0" customWidth="1"/>
    <col min="11" max="11" width="2.28125" style="0" customWidth="1"/>
  </cols>
  <sheetData>
    <row r="1" spans="1:9" ht="15">
      <c r="A1" s="50" t="s">
        <v>0</v>
      </c>
      <c r="B1" s="51"/>
      <c r="C1" s="51"/>
      <c r="D1" s="51"/>
      <c r="E1" s="51"/>
      <c r="F1" s="51"/>
      <c r="G1" s="52"/>
      <c r="H1" s="96"/>
      <c r="I1" s="53"/>
    </row>
    <row r="2" spans="1:7" ht="12.75">
      <c r="A2" s="51" t="s">
        <v>1</v>
      </c>
      <c r="B2" s="51"/>
      <c r="C2" s="51"/>
      <c r="D2" s="51"/>
      <c r="E2" s="51"/>
      <c r="F2" s="51"/>
      <c r="G2" s="54"/>
    </row>
    <row r="3" spans="1:10" ht="12.75">
      <c r="A3" s="51" t="s">
        <v>2</v>
      </c>
      <c r="B3" s="51"/>
      <c r="C3" s="51"/>
      <c r="D3" s="51"/>
      <c r="E3" s="51"/>
      <c r="F3" s="51"/>
      <c r="G3" s="51"/>
      <c r="J3" s="71"/>
    </row>
    <row r="4" spans="1:10" ht="12.75">
      <c r="A4" s="51"/>
      <c r="B4" s="51"/>
      <c r="C4" s="51"/>
      <c r="D4" s="51"/>
      <c r="E4" s="51"/>
      <c r="F4" s="51"/>
      <c r="G4" s="51"/>
      <c r="J4" s="71"/>
    </row>
    <row r="5" spans="1:7" ht="12.75">
      <c r="A5" s="55" t="s">
        <v>320</v>
      </c>
      <c r="B5" s="51"/>
      <c r="C5" s="51"/>
      <c r="D5" s="51"/>
      <c r="E5" s="51"/>
      <c r="F5" s="51"/>
      <c r="G5" s="51"/>
    </row>
    <row r="6" spans="1:7" ht="12.75">
      <c r="A6" s="55" t="s">
        <v>321</v>
      </c>
      <c r="B6" s="51"/>
      <c r="C6" s="51"/>
      <c r="D6" s="51"/>
      <c r="E6" s="51"/>
      <c r="F6" s="51"/>
      <c r="G6" s="51"/>
    </row>
    <row r="7" ht="12.75">
      <c r="A7" s="51" t="s">
        <v>229</v>
      </c>
    </row>
    <row r="8" spans="6:12" ht="14.25" customHeight="1">
      <c r="F8" s="138"/>
      <c r="G8" s="138"/>
      <c r="H8" s="138"/>
      <c r="J8" s="138"/>
      <c r="K8" s="138"/>
      <c r="L8" s="138"/>
    </row>
    <row r="9" spans="6:12" ht="12.75">
      <c r="F9" s="58" t="s">
        <v>322</v>
      </c>
      <c r="G9" s="56"/>
      <c r="H9" s="58" t="s">
        <v>322</v>
      </c>
      <c r="I9" s="51"/>
      <c r="J9" s="62"/>
      <c r="L9" s="62"/>
    </row>
    <row r="10" spans="6:12" ht="12.75">
      <c r="F10" s="60" t="s">
        <v>137</v>
      </c>
      <c r="G10" s="56"/>
      <c r="H10" s="60" t="s">
        <v>98</v>
      </c>
      <c r="I10" s="51"/>
      <c r="J10" s="97"/>
      <c r="L10" s="97"/>
    </row>
    <row r="11" spans="6:12" ht="12.75">
      <c r="F11" s="98" t="s">
        <v>49</v>
      </c>
      <c r="G11" s="56"/>
      <c r="H11" s="98" t="s">
        <v>49</v>
      </c>
      <c r="I11" s="51"/>
      <c r="J11" s="62"/>
      <c r="L11" s="62"/>
    </row>
    <row r="12" spans="6:12" ht="6" customHeight="1">
      <c r="F12" s="58"/>
      <c r="G12" s="56"/>
      <c r="H12" s="58"/>
      <c r="I12" s="51"/>
      <c r="J12" s="62"/>
      <c r="L12" s="62"/>
    </row>
    <row r="13" spans="1:12" ht="12.75">
      <c r="A13" s="51" t="s">
        <v>323</v>
      </c>
      <c r="B13" s="51"/>
      <c r="C13" s="51"/>
      <c r="D13" s="51"/>
      <c r="E13" s="51"/>
      <c r="F13" s="64">
        <f>'[1]cbs(w)'!N41</f>
        <v>110739</v>
      </c>
      <c r="G13" s="64"/>
      <c r="H13" s="64">
        <v>106313</v>
      </c>
      <c r="I13" s="99"/>
      <c r="J13" s="62"/>
      <c r="L13" s="62"/>
    </row>
    <row r="14" spans="1:12" ht="12.75">
      <c r="A14" s="51" t="s">
        <v>324</v>
      </c>
      <c r="B14" s="51"/>
      <c r="C14" s="51"/>
      <c r="D14" s="51"/>
      <c r="E14" s="51"/>
      <c r="F14" s="64">
        <f>'[1]cbs(w)'!N47</f>
        <v>35</v>
      </c>
      <c r="G14" s="64"/>
      <c r="H14" s="64">
        <v>41</v>
      </c>
      <c r="I14" s="99"/>
      <c r="J14" s="62"/>
      <c r="L14" s="62"/>
    </row>
    <row r="15" spans="1:12" ht="12.75">
      <c r="A15" s="51" t="s">
        <v>325</v>
      </c>
      <c r="B15" s="51"/>
      <c r="C15" s="51"/>
      <c r="D15" s="51"/>
      <c r="E15" s="51"/>
      <c r="F15" s="64">
        <f>'[1]cbs(w)'!N45-'[1]cbs(w)'!N62</f>
        <v>29953</v>
      </c>
      <c r="G15" s="64"/>
      <c r="H15" s="64">
        <f>32470-934</f>
        <v>31536</v>
      </c>
      <c r="I15" s="99"/>
      <c r="J15" s="62"/>
      <c r="L15" s="62"/>
    </row>
    <row r="16" spans="1:12" ht="12.75">
      <c r="A16" s="51" t="s">
        <v>326</v>
      </c>
      <c r="B16" s="54"/>
      <c r="C16" s="51"/>
      <c r="D16" s="51"/>
      <c r="E16" s="51"/>
      <c r="F16" s="64">
        <f>'[1]cbs(w)'!N51</f>
        <v>1606</v>
      </c>
      <c r="H16" s="64">
        <v>3350</v>
      </c>
      <c r="I16" s="99"/>
      <c r="J16" s="62"/>
      <c r="L16" s="62"/>
    </row>
    <row r="17" spans="1:12" ht="12.75">
      <c r="A17" s="51" t="s">
        <v>327</v>
      </c>
      <c r="B17" s="51"/>
      <c r="C17" s="51"/>
      <c r="D17" s="51"/>
      <c r="E17" s="51"/>
      <c r="F17" s="64">
        <f>'[1]cbs(w)'!N39</f>
        <v>2659</v>
      </c>
      <c r="G17" s="64"/>
      <c r="H17" s="64">
        <v>2782</v>
      </c>
      <c r="I17" s="51"/>
      <c r="J17" s="62"/>
      <c r="L17" s="62"/>
    </row>
    <row r="18" spans="1:12" ht="12.75">
      <c r="A18" s="51" t="s">
        <v>328</v>
      </c>
      <c r="B18" s="51"/>
      <c r="C18" s="51"/>
      <c r="D18" s="51"/>
      <c r="E18" s="51"/>
      <c r="F18" s="64">
        <f>'[1]cbs(w)'!N44</f>
        <v>137689</v>
      </c>
      <c r="G18" s="64"/>
      <c r="H18" s="64">
        <v>131677</v>
      </c>
      <c r="I18" s="51"/>
      <c r="J18" s="100"/>
      <c r="L18" s="62"/>
    </row>
    <row r="19" spans="1:12" ht="12.75">
      <c r="A19" s="51" t="s">
        <v>329</v>
      </c>
      <c r="B19" s="54"/>
      <c r="C19" s="51"/>
      <c r="D19" s="51"/>
      <c r="E19" s="51"/>
      <c r="F19" s="64">
        <f>'[1]cbs(w)'!N37</f>
        <v>4648</v>
      </c>
      <c r="H19" s="64">
        <v>4648</v>
      </c>
      <c r="I19" s="64"/>
      <c r="J19" s="100"/>
      <c r="L19" s="62"/>
    </row>
    <row r="20" spans="1:12" ht="12.75">
      <c r="A20" s="51" t="s">
        <v>330</v>
      </c>
      <c r="B20" s="51"/>
      <c r="C20" s="51"/>
      <c r="D20" s="51"/>
      <c r="E20" s="51"/>
      <c r="F20" s="64"/>
      <c r="G20" s="64"/>
      <c r="H20" s="64"/>
      <c r="I20" s="51"/>
      <c r="J20" s="100"/>
      <c r="L20" s="62"/>
    </row>
    <row r="21" spans="1:12" ht="12.75">
      <c r="A21" s="51"/>
      <c r="B21" s="54" t="s">
        <v>331</v>
      </c>
      <c r="C21" s="51"/>
      <c r="D21" s="51"/>
      <c r="E21" s="51"/>
      <c r="F21" s="101">
        <f>'[1]cbs(w)'!N11</f>
        <v>23834</v>
      </c>
      <c r="G21" s="65"/>
      <c r="H21" s="101">
        <v>17901</v>
      </c>
      <c r="I21" s="51"/>
      <c r="J21" s="100"/>
      <c r="L21" s="62"/>
    </row>
    <row r="22" spans="1:12" ht="12.75">
      <c r="A22" s="51"/>
      <c r="B22" s="54" t="s">
        <v>332</v>
      </c>
      <c r="C22" s="51"/>
      <c r="D22" s="51"/>
      <c r="E22" s="51"/>
      <c r="F22" s="102">
        <f>'[1]cbs(w)'!N10</f>
        <v>102829</v>
      </c>
      <c r="G22" s="65"/>
      <c r="H22" s="102">
        <v>106980</v>
      </c>
      <c r="I22" s="51"/>
      <c r="J22" s="100"/>
      <c r="L22" s="62"/>
    </row>
    <row r="23" spans="1:12" ht="12.75">
      <c r="A23" s="51"/>
      <c r="B23" s="54" t="s">
        <v>333</v>
      </c>
      <c r="C23" s="51"/>
      <c r="D23" s="51"/>
      <c r="E23" s="51"/>
      <c r="F23" s="102">
        <f>'[1]cbs(w)'!N12</f>
        <v>32715</v>
      </c>
      <c r="G23" s="65"/>
      <c r="H23" s="102">
        <f>133316-79922-22802</f>
        <v>30592</v>
      </c>
      <c r="I23" s="51"/>
      <c r="J23" s="100"/>
      <c r="L23" s="62"/>
    </row>
    <row r="24" spans="1:12" ht="12.75">
      <c r="A24" s="51"/>
      <c r="B24" s="54" t="s">
        <v>334</v>
      </c>
      <c r="C24" s="51"/>
      <c r="D24" s="51"/>
      <c r="E24" s="51"/>
      <c r="F24" s="102">
        <f>'[1]cbs(w)'!N17+'[1]cbs(w)'!N18</f>
        <v>80973</v>
      </c>
      <c r="G24" s="65"/>
      <c r="H24" s="102">
        <v>68597</v>
      </c>
      <c r="I24" s="51"/>
      <c r="J24" s="100"/>
      <c r="L24" s="62"/>
    </row>
    <row r="25" spans="1:12" ht="12.75">
      <c r="A25" s="51"/>
      <c r="B25" s="54" t="s">
        <v>335</v>
      </c>
      <c r="C25" s="51"/>
      <c r="D25" s="51"/>
      <c r="E25" s="51"/>
      <c r="F25" s="102">
        <f>'[1]cbs(w)'!N15</f>
        <v>79875</v>
      </c>
      <c r="G25" s="65"/>
      <c r="H25" s="102">
        <f>77678+2244</f>
        <v>79922</v>
      </c>
      <c r="I25" s="51"/>
      <c r="J25" s="62"/>
      <c r="L25" s="62"/>
    </row>
    <row r="26" spans="1:12" ht="12.75">
      <c r="A26" s="51"/>
      <c r="B26" s="54" t="s">
        <v>336</v>
      </c>
      <c r="C26" s="51"/>
      <c r="D26" s="51"/>
      <c r="E26" s="51"/>
      <c r="F26" s="102">
        <f>'[1]cbs(w)'!N14</f>
        <v>23092</v>
      </c>
      <c r="G26" s="65"/>
      <c r="H26" s="102">
        <f>22802</f>
        <v>22802</v>
      </c>
      <c r="I26" s="51"/>
      <c r="J26" s="62"/>
      <c r="L26" s="62"/>
    </row>
    <row r="27" spans="1:12" ht="12.75">
      <c r="A27" s="51"/>
      <c r="B27" s="54" t="s">
        <v>337</v>
      </c>
      <c r="C27" s="51"/>
      <c r="D27" s="51"/>
      <c r="E27" s="51"/>
      <c r="F27" s="102">
        <f>'[1]cbs(w)'!N8+'[1]cbs(w)'!N9</f>
        <v>14339</v>
      </c>
      <c r="G27" s="65"/>
      <c r="H27" s="102">
        <v>13890</v>
      </c>
      <c r="I27" s="51"/>
      <c r="J27" s="62"/>
      <c r="L27" s="62"/>
    </row>
    <row r="28" spans="1:12" ht="12.75">
      <c r="A28" s="51"/>
      <c r="F28" s="103">
        <f>SUM(F21:F27)</f>
        <v>357657</v>
      </c>
      <c r="G28" s="51"/>
      <c r="H28" s="103">
        <f>SUM(H21:H27)</f>
        <v>340684</v>
      </c>
      <c r="I28" s="51"/>
      <c r="J28" s="62"/>
      <c r="L28" s="62"/>
    </row>
    <row r="29" spans="1:12" ht="6" customHeight="1">
      <c r="A29" s="51"/>
      <c r="I29" s="51"/>
      <c r="J29" s="62"/>
      <c r="L29" s="62"/>
    </row>
    <row r="30" spans="1:9" ht="12.75">
      <c r="A30" s="51" t="s">
        <v>338</v>
      </c>
      <c r="B30" s="51"/>
      <c r="C30" s="51"/>
      <c r="D30" s="51"/>
      <c r="E30" s="51"/>
      <c r="F30" s="67"/>
      <c r="G30" s="64"/>
      <c r="H30" s="67"/>
      <c r="I30" s="51"/>
    </row>
    <row r="31" spans="1:9" ht="12.75">
      <c r="A31" s="51"/>
      <c r="B31" s="54" t="s">
        <v>339</v>
      </c>
      <c r="C31" s="51"/>
      <c r="D31" s="51"/>
      <c r="E31" s="51"/>
      <c r="F31" s="102">
        <f>'[1]cbs(w)'!N24</f>
        <v>14553</v>
      </c>
      <c r="G31" s="64"/>
      <c r="H31" s="102">
        <v>16596</v>
      </c>
      <c r="I31" s="51"/>
    </row>
    <row r="32" spans="1:9" ht="12.75">
      <c r="A32" s="51"/>
      <c r="B32" s="51" t="s">
        <v>340</v>
      </c>
      <c r="C32" s="51"/>
      <c r="D32" s="51"/>
      <c r="E32" s="51"/>
      <c r="F32" s="102">
        <f>'[1]cbs(w)'!N25+'[1]cbs(w)'!N27</f>
        <v>46304</v>
      </c>
      <c r="G32" s="64"/>
      <c r="H32" s="102">
        <f>32126+0</f>
        <v>32126</v>
      </c>
      <c r="I32" s="51"/>
    </row>
    <row r="33" spans="1:13" ht="12.75">
      <c r="A33" s="51" t="s">
        <v>44</v>
      </c>
      <c r="B33" s="54" t="s">
        <v>341</v>
      </c>
      <c r="C33" s="51"/>
      <c r="D33" s="51"/>
      <c r="E33" s="51"/>
      <c r="F33" s="102">
        <f>'[1]cbs(w)'!N23</f>
        <v>117521</v>
      </c>
      <c r="G33" s="64"/>
      <c r="H33" s="102">
        <v>107569</v>
      </c>
      <c r="I33" s="64"/>
      <c r="J33" s="64"/>
      <c r="K33" s="64"/>
      <c r="L33" s="64"/>
      <c r="M33" s="51"/>
    </row>
    <row r="34" spans="1:13" ht="12.75">
      <c r="A34" s="51"/>
      <c r="B34" s="54" t="s">
        <v>342</v>
      </c>
      <c r="C34" s="51"/>
      <c r="D34" s="51"/>
      <c r="E34" s="51"/>
      <c r="F34" s="102">
        <f>'[1]cbs(w)'!N31</f>
        <v>168</v>
      </c>
      <c r="G34" s="64"/>
      <c r="H34" s="102">
        <v>315</v>
      </c>
      <c r="I34" s="64"/>
      <c r="J34" s="64"/>
      <c r="K34" s="64"/>
      <c r="L34" s="64"/>
      <c r="M34" s="51"/>
    </row>
    <row r="35" spans="1:13" ht="12.75">
      <c r="A35" s="51"/>
      <c r="B35" s="54" t="s">
        <v>343</v>
      </c>
      <c r="C35" s="51"/>
      <c r="D35" s="51"/>
      <c r="E35" s="51"/>
      <c r="F35" s="102">
        <f>'[1]cbs(w)'!N29</f>
        <v>0</v>
      </c>
      <c r="G35" s="64"/>
      <c r="H35" s="102">
        <v>95</v>
      </c>
      <c r="I35" s="64"/>
      <c r="J35" s="64"/>
      <c r="K35" s="64"/>
      <c r="L35" s="64"/>
      <c r="M35" s="51"/>
    </row>
    <row r="36" spans="1:13" ht="12.75">
      <c r="A36" s="51"/>
      <c r="B36" s="54" t="s">
        <v>132</v>
      </c>
      <c r="C36" s="51"/>
      <c r="D36" s="51"/>
      <c r="E36" s="51"/>
      <c r="F36" s="102">
        <f>'[1]cbs(w)'!N26</f>
        <v>5713</v>
      </c>
      <c r="G36" s="64"/>
      <c r="H36" s="102">
        <v>6394</v>
      </c>
      <c r="I36" s="64"/>
      <c r="J36" s="64"/>
      <c r="K36" s="64"/>
      <c r="L36" s="64"/>
      <c r="M36" s="51"/>
    </row>
    <row r="37" spans="1:13" ht="12.75">
      <c r="A37" s="51"/>
      <c r="B37" s="51"/>
      <c r="C37" s="51"/>
      <c r="D37" s="51"/>
      <c r="E37" s="51"/>
      <c r="F37" s="104">
        <f>SUM(F31:F36)</f>
        <v>184259</v>
      </c>
      <c r="G37" s="64"/>
      <c r="H37" s="104">
        <f>SUM(H31:H36)</f>
        <v>163095</v>
      </c>
      <c r="I37" s="64"/>
      <c r="J37" s="64"/>
      <c r="K37" s="64"/>
      <c r="L37" s="64"/>
      <c r="M37" s="51"/>
    </row>
    <row r="38" spans="1:13" ht="5.25" customHeight="1">
      <c r="A38" s="51"/>
      <c r="B38" s="51"/>
      <c r="C38" s="51"/>
      <c r="D38" s="51"/>
      <c r="E38" s="51"/>
      <c r="F38" s="65"/>
      <c r="G38" s="64"/>
      <c r="H38" s="64"/>
      <c r="I38" s="64"/>
      <c r="J38" s="64"/>
      <c r="K38" s="64"/>
      <c r="L38" s="64"/>
      <c r="M38" s="51"/>
    </row>
    <row r="39" spans="1:13" ht="12.75">
      <c r="A39" s="51" t="s">
        <v>344</v>
      </c>
      <c r="B39" s="51"/>
      <c r="C39" s="51"/>
      <c r="D39" s="51"/>
      <c r="E39" s="51"/>
      <c r="F39" s="64">
        <f>F28-F37</f>
        <v>173398</v>
      </c>
      <c r="G39" s="64"/>
      <c r="H39" s="64">
        <f>H28-H37</f>
        <v>177589</v>
      </c>
      <c r="I39" s="64"/>
      <c r="J39" s="64"/>
      <c r="K39" s="64"/>
      <c r="L39" s="64"/>
      <c r="M39" s="51"/>
    </row>
    <row r="40" spans="9:13" ht="12.75">
      <c r="I40" s="64"/>
      <c r="J40" s="64"/>
      <c r="K40" s="64"/>
      <c r="L40" s="64"/>
      <c r="M40" s="51"/>
    </row>
    <row r="41" spans="6:12" s="51" customFormat="1" ht="12" thickBot="1">
      <c r="F41" s="106">
        <f>SUM(F13:F20)+F39</f>
        <v>460727</v>
      </c>
      <c r="G41" s="107"/>
      <c r="H41" s="106">
        <f>SUM(H13:H20)+H39</f>
        <v>457936</v>
      </c>
      <c r="I41" s="64"/>
      <c r="J41" s="65"/>
      <c r="K41" s="65"/>
      <c r="L41" s="65"/>
    </row>
    <row r="42" spans="6:12" s="51" customFormat="1" ht="11.25">
      <c r="F42" s="107"/>
      <c r="G42" s="107"/>
      <c r="H42" s="107"/>
      <c r="I42" s="64"/>
      <c r="J42" s="65"/>
      <c r="K42" s="65"/>
      <c r="L42" s="65"/>
    </row>
    <row r="43" spans="1:13" ht="3.75" customHeight="1">
      <c r="A43" s="51"/>
      <c r="B43" s="51"/>
      <c r="C43" s="51"/>
      <c r="D43" s="51"/>
      <c r="E43" s="51"/>
      <c r="F43" s="64"/>
      <c r="G43" s="64"/>
      <c r="H43" s="64"/>
      <c r="I43" s="64"/>
      <c r="J43" s="65"/>
      <c r="K43" s="65"/>
      <c r="L43" s="65"/>
      <c r="M43" s="51"/>
    </row>
    <row r="44" spans="1:13" ht="12.75">
      <c r="A44" s="51" t="s">
        <v>345</v>
      </c>
      <c r="B44" s="51"/>
      <c r="C44" s="51"/>
      <c r="D44" s="51"/>
      <c r="E44" s="51"/>
      <c r="F44" s="64">
        <f>'[1]cbs(w)'!N57</f>
        <v>70000</v>
      </c>
      <c r="G44" s="64"/>
      <c r="H44" s="64">
        <v>70000</v>
      </c>
      <c r="I44" s="64"/>
      <c r="J44" s="65"/>
      <c r="K44" s="65"/>
      <c r="L44" s="65"/>
      <c r="M44" s="51"/>
    </row>
    <row r="45" spans="1:13" ht="12.75">
      <c r="A45" s="51" t="s">
        <v>346</v>
      </c>
      <c r="B45" s="51"/>
      <c r="C45" s="51"/>
      <c r="D45" s="51"/>
      <c r="E45" s="51"/>
      <c r="F45" s="64"/>
      <c r="G45" s="64"/>
      <c r="H45" s="64"/>
      <c r="I45" s="64"/>
      <c r="J45" s="65"/>
      <c r="K45" s="65"/>
      <c r="L45" s="65"/>
      <c r="M45" s="51"/>
    </row>
    <row r="46" spans="1:13" ht="12.75">
      <c r="A46" s="51"/>
      <c r="B46" s="54" t="s">
        <v>347</v>
      </c>
      <c r="C46" s="51"/>
      <c r="D46" s="51"/>
      <c r="E46" s="51"/>
      <c r="F46" s="64">
        <f>'[1]cbs(w)'!N59</f>
        <v>190497</v>
      </c>
      <c r="G46" s="64"/>
      <c r="H46" s="64">
        <v>190497</v>
      </c>
      <c r="I46" s="64"/>
      <c r="J46" s="65"/>
      <c r="K46" s="65"/>
      <c r="L46" s="65"/>
      <c r="M46" s="51"/>
    </row>
    <row r="47" spans="1:13" ht="12.75">
      <c r="A47" s="51"/>
      <c r="B47" s="54" t="s">
        <v>310</v>
      </c>
      <c r="C47" s="51"/>
      <c r="D47" s="51"/>
      <c r="E47" s="51"/>
      <c r="F47" s="67">
        <f>'[1]cbs(w)'!N63</f>
        <v>58452</v>
      </c>
      <c r="G47" s="64"/>
      <c r="H47" s="67">
        <v>56388</v>
      </c>
      <c r="I47" s="64"/>
      <c r="J47" s="65"/>
      <c r="K47" s="65"/>
      <c r="L47" s="65"/>
      <c r="M47" s="51"/>
    </row>
    <row r="48" spans="1:13" ht="12.75">
      <c r="A48" s="51" t="s">
        <v>348</v>
      </c>
      <c r="B48" s="54"/>
      <c r="C48" s="51"/>
      <c r="D48" s="51"/>
      <c r="E48" s="51"/>
      <c r="F48" s="64">
        <f>SUM(F44:F47)</f>
        <v>318949</v>
      </c>
      <c r="G48" s="64"/>
      <c r="H48" s="64">
        <f>SUM(H44:H47)</f>
        <v>316885</v>
      </c>
      <c r="I48" s="64"/>
      <c r="J48" s="65"/>
      <c r="K48" s="65"/>
      <c r="L48" s="65"/>
      <c r="M48" s="51"/>
    </row>
    <row r="49" spans="1:13" ht="12.75">
      <c r="A49" s="51"/>
      <c r="B49" s="54"/>
      <c r="C49" s="51"/>
      <c r="D49" s="51"/>
      <c r="E49" s="51"/>
      <c r="F49" s="64"/>
      <c r="G49" s="64"/>
      <c r="H49" s="64"/>
      <c r="I49" s="64"/>
      <c r="J49" s="65"/>
      <c r="K49" s="65"/>
      <c r="L49" s="65"/>
      <c r="M49" s="51"/>
    </row>
    <row r="50" spans="1:13" ht="12.75">
      <c r="A50" s="51" t="s">
        <v>349</v>
      </c>
      <c r="B50" s="51"/>
      <c r="C50" s="51"/>
      <c r="D50" s="51"/>
      <c r="E50" s="51"/>
      <c r="F50" s="64">
        <f>-'[1]cbs(w)'!N50</f>
        <v>58108</v>
      </c>
      <c r="G50" s="64"/>
      <c r="H50" s="64">
        <v>130591</v>
      </c>
      <c r="I50" s="64"/>
      <c r="J50" s="65"/>
      <c r="K50" s="65"/>
      <c r="L50" s="65"/>
      <c r="M50" s="51"/>
    </row>
    <row r="51" spans="1:13" ht="12.75">
      <c r="A51" s="51"/>
      <c r="B51" s="51"/>
      <c r="C51" s="51"/>
      <c r="D51" s="51"/>
      <c r="E51" s="51"/>
      <c r="F51" s="64"/>
      <c r="G51" s="64"/>
      <c r="H51" s="64"/>
      <c r="I51" s="64"/>
      <c r="J51" s="65"/>
      <c r="K51" s="65"/>
      <c r="L51" s="65"/>
      <c r="M51" s="51"/>
    </row>
    <row r="52" spans="1:13" ht="12.75">
      <c r="A52" s="51" t="s">
        <v>350</v>
      </c>
      <c r="B52" s="51"/>
      <c r="C52" s="51"/>
      <c r="D52" s="51"/>
      <c r="E52" s="51"/>
      <c r="I52" s="64"/>
      <c r="J52" s="65"/>
      <c r="K52" s="65"/>
      <c r="L52" s="65"/>
      <c r="M52" s="51"/>
    </row>
    <row r="53" spans="1:13" ht="12.75">
      <c r="A53" s="51"/>
      <c r="B53" s="51" t="s">
        <v>351</v>
      </c>
      <c r="C53" s="51"/>
      <c r="D53" s="51"/>
      <c r="E53" s="51"/>
      <c r="F53" s="64">
        <f>-'[1]cbs(w)'!N46-'[1]cbs(w)'!N48</f>
        <v>79756</v>
      </c>
      <c r="G53" s="64"/>
      <c r="H53" s="64">
        <f>5692+854</f>
        <v>6546</v>
      </c>
      <c r="I53" s="64"/>
      <c r="J53" s="65"/>
      <c r="K53" s="65"/>
      <c r="L53" s="65"/>
      <c r="M53" s="51"/>
    </row>
    <row r="54" spans="1:13" ht="12.75">
      <c r="A54" s="51"/>
      <c r="B54" s="84" t="s">
        <v>352</v>
      </c>
      <c r="F54" s="64">
        <f>-'[1]cbs(w)'!N42-'[1]cbs(w)'!N52</f>
        <v>3914</v>
      </c>
      <c r="G54" s="64"/>
      <c r="H54" s="64">
        <f>3694+220</f>
        <v>3914</v>
      </c>
      <c r="I54" s="64"/>
      <c r="J54" s="65"/>
      <c r="K54" s="65"/>
      <c r="L54" s="65"/>
      <c r="M54" s="51"/>
    </row>
    <row r="55" spans="1:13" ht="12.75">
      <c r="A55" s="51"/>
      <c r="B55" s="51"/>
      <c r="C55" s="51"/>
      <c r="D55" s="51"/>
      <c r="E55" s="51"/>
      <c r="F55" s="64"/>
      <c r="G55" s="64"/>
      <c r="H55" s="64"/>
      <c r="I55" s="64"/>
      <c r="J55" s="65"/>
      <c r="K55" s="65"/>
      <c r="L55" s="65"/>
      <c r="M55" s="51"/>
    </row>
    <row r="56" spans="1:13" ht="13.5" thickBot="1">
      <c r="A56" s="51"/>
      <c r="B56" s="51"/>
      <c r="C56" s="51"/>
      <c r="D56" s="51"/>
      <c r="E56" s="51"/>
      <c r="F56" s="108">
        <f>SUM(F48:F55)</f>
        <v>460727</v>
      </c>
      <c r="G56" s="64"/>
      <c r="H56" s="108">
        <f>SUM(H48:H55)</f>
        <v>457936</v>
      </c>
      <c r="I56" s="99"/>
      <c r="J56" s="65"/>
      <c r="K56" s="65"/>
      <c r="L56" s="65"/>
      <c r="M56" s="51"/>
    </row>
    <row r="57" spans="1:13" ht="3.75" customHeight="1">
      <c r="A57" s="51"/>
      <c r="B57" s="54"/>
      <c r="C57" s="109"/>
      <c r="D57" s="51"/>
      <c r="E57" s="110"/>
      <c r="I57" s="64"/>
      <c r="J57" s="65"/>
      <c r="K57" s="65"/>
      <c r="L57" s="65"/>
      <c r="M57" s="51"/>
    </row>
    <row r="58" spans="1:13" ht="12.75">
      <c r="A58" s="51"/>
      <c r="B58" s="51"/>
      <c r="C58" s="51"/>
      <c r="D58" s="51"/>
      <c r="E58" s="51"/>
      <c r="F58" s="64"/>
      <c r="G58" s="64"/>
      <c r="I58" s="64"/>
      <c r="J58" s="65"/>
      <c r="K58" s="65"/>
      <c r="L58" s="65"/>
      <c r="M58" s="51"/>
    </row>
    <row r="59" spans="1:13" ht="12.75">
      <c r="A59" s="84" t="s">
        <v>401</v>
      </c>
      <c r="B59" s="51"/>
      <c r="C59" s="51"/>
      <c r="D59" s="51"/>
      <c r="E59" s="51"/>
      <c r="F59" s="64"/>
      <c r="G59" s="64"/>
      <c r="H59" s="64"/>
      <c r="I59" s="64"/>
      <c r="J59" s="65"/>
      <c r="K59" s="65"/>
      <c r="L59" s="65"/>
      <c r="M59" s="51"/>
    </row>
    <row r="60" spans="1:13" ht="12.75">
      <c r="A60" s="84" t="s">
        <v>400</v>
      </c>
      <c r="B60" s="51"/>
      <c r="C60" s="51"/>
      <c r="D60" s="51"/>
      <c r="E60" s="51"/>
      <c r="F60" s="64"/>
      <c r="G60" s="64"/>
      <c r="H60" s="64"/>
      <c r="I60" s="64"/>
      <c r="J60" s="65"/>
      <c r="K60" s="65"/>
      <c r="L60" s="65"/>
      <c r="M60" s="51"/>
    </row>
    <row r="61" spans="1:13" ht="12.75">
      <c r="A61" s="51"/>
      <c r="B61" s="51"/>
      <c r="C61" s="51"/>
      <c r="D61" s="51"/>
      <c r="E61" s="51"/>
      <c r="F61" s="64"/>
      <c r="G61" s="64"/>
      <c r="H61" s="64"/>
      <c r="I61" s="64"/>
      <c r="J61" s="65"/>
      <c r="K61" s="65"/>
      <c r="L61" s="65"/>
      <c r="M61" s="51"/>
    </row>
    <row r="62" spans="1:13" ht="12.75">
      <c r="A62" s="51"/>
      <c r="B62" s="51"/>
      <c r="C62" s="51"/>
      <c r="D62" s="51"/>
      <c r="E62" s="51"/>
      <c r="F62" s="64"/>
      <c r="G62" s="64"/>
      <c r="H62" s="64"/>
      <c r="I62" s="64"/>
      <c r="J62" s="65"/>
      <c r="K62" s="65"/>
      <c r="L62" s="65"/>
      <c r="M62" s="51"/>
    </row>
    <row r="63" spans="2:13" ht="12.75">
      <c r="B63" s="51"/>
      <c r="C63" s="51"/>
      <c r="D63" s="51"/>
      <c r="E63" s="51"/>
      <c r="F63" s="64"/>
      <c r="G63" s="64"/>
      <c r="H63" s="64"/>
      <c r="I63" s="64"/>
      <c r="J63" s="65"/>
      <c r="K63" s="65"/>
      <c r="L63" s="65"/>
      <c r="M63" s="51"/>
    </row>
    <row r="64" spans="2:13" ht="12.75">
      <c r="B64" s="51"/>
      <c r="C64" s="51"/>
      <c r="D64" s="51"/>
      <c r="E64" s="51"/>
      <c r="F64" s="64"/>
      <c r="G64" s="64"/>
      <c r="H64" s="64"/>
      <c r="I64" s="64"/>
      <c r="J64" s="65"/>
      <c r="K64" s="65"/>
      <c r="L64" s="65"/>
      <c r="M64" s="51"/>
    </row>
    <row r="65" spans="1:13" ht="12.75">
      <c r="A65" s="51"/>
      <c r="B65" s="51"/>
      <c r="C65" s="51"/>
      <c r="D65" s="51"/>
      <c r="E65" s="51"/>
      <c r="F65" s="64"/>
      <c r="G65" s="64"/>
      <c r="H65" s="64"/>
      <c r="I65" s="64"/>
      <c r="J65" s="65"/>
      <c r="K65" s="65"/>
      <c r="L65" s="65"/>
      <c r="M65" s="51"/>
    </row>
    <row r="66" spans="1:13" ht="12.75">
      <c r="A66" s="51"/>
      <c r="B66" s="51"/>
      <c r="C66" s="51"/>
      <c r="D66" s="51"/>
      <c r="E66" s="51"/>
      <c r="F66" s="51"/>
      <c r="G66" s="51"/>
      <c r="H66" s="51"/>
      <c r="I66" s="51"/>
      <c r="J66" s="111"/>
      <c r="K66" s="111"/>
      <c r="L66" s="111"/>
      <c r="M66" s="51"/>
    </row>
    <row r="67" spans="1:13" ht="12.75">
      <c r="A67" s="51"/>
      <c r="B67" s="51"/>
      <c r="C67" s="51"/>
      <c r="D67" s="51"/>
      <c r="E67" s="51"/>
      <c r="F67" s="51"/>
      <c r="G67" s="51"/>
      <c r="H67" s="51"/>
      <c r="I67" s="51"/>
      <c r="J67" s="111"/>
      <c r="K67" s="111"/>
      <c r="L67" s="111"/>
      <c r="M67" s="51"/>
    </row>
    <row r="68" spans="1:13" ht="12.75">
      <c r="A68" s="51"/>
      <c r="B68" s="51"/>
      <c r="C68" s="51"/>
      <c r="D68" s="51"/>
      <c r="E68" s="51"/>
      <c r="F68" s="51"/>
      <c r="G68" s="51"/>
      <c r="H68" s="51"/>
      <c r="I68" s="51"/>
      <c r="J68" s="111"/>
      <c r="K68" s="111"/>
      <c r="L68" s="111"/>
      <c r="M68" s="51"/>
    </row>
    <row r="69" spans="1:13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</row>
    <row r="70" spans="1:13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1:13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</row>
    <row r="72" spans="1:13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</row>
    <row r="73" spans="1:13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</row>
    <row r="74" spans="1:13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</row>
    <row r="75" spans="1:13" ht="12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</row>
    <row r="76" spans="1:13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</row>
    <row r="77" spans="1:13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</row>
    <row r="78" spans="1:13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</row>
    <row r="79" spans="1:13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</row>
    <row r="80" spans="1:13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</row>
    <row r="81" spans="1:13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</row>
    <row r="82" spans="1:13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</row>
    <row r="83" spans="1:13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</row>
    <row r="84" spans="1:13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</row>
    <row r="85" spans="1:13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</row>
    <row r="86" spans="1:13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</row>
    <row r="87" spans="1:13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</row>
    <row r="88" spans="1:13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</row>
    <row r="89" spans="1:13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</row>
    <row r="90" spans="1:13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</row>
    <row r="91" spans="1:13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</row>
    <row r="92" spans="1:13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</row>
    <row r="93" spans="1:13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</row>
    <row r="94" spans="1:13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</row>
    <row r="95" spans="1:13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</row>
    <row r="96" spans="1:13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1:13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</row>
    <row r="98" spans="1:13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</row>
    <row r="99" spans="1:13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1:13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</row>
    <row r="101" spans="1:13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</row>
    <row r="102" spans="1:13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</row>
    <row r="103" spans="1:13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</row>
    <row r="104" spans="1:13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</row>
    <row r="105" spans="1:13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</row>
    <row r="106" spans="1:13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</row>
    <row r="107" spans="1:13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</row>
    <row r="108" spans="1:13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</row>
    <row r="109" spans="1:13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</row>
    <row r="110" spans="1:13" ht="12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</row>
    <row r="111" spans="1:13" ht="12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</row>
    <row r="112" spans="1:13" ht="12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</row>
    <row r="113" spans="1:13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</row>
    <row r="114" spans="1:13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</row>
    <row r="115" spans="1:13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  <row r="116" spans="1:13" ht="12.7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</row>
    <row r="117" spans="1:13" ht="12.7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</row>
    <row r="118" spans="1:13" ht="12.7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</row>
    <row r="119" spans="1:13" ht="12.7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</row>
    <row r="120" spans="1:13" ht="12.7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</row>
    <row r="121" spans="1:13" ht="12.7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</row>
    <row r="122" spans="1:13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</row>
    <row r="123" spans="1:13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</row>
    <row r="124" spans="1:13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</row>
    <row r="125" spans="1:13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</row>
    <row r="126" spans="1:13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</row>
    <row r="127" spans="1:13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</row>
    <row r="128" spans="1:13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</row>
    <row r="129" spans="1:13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</row>
    <row r="130" spans="1:13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</row>
    <row r="131" spans="1:13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</row>
    <row r="132" spans="1:13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</row>
    <row r="133" spans="1:13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</row>
    <row r="134" spans="1:13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</row>
    <row r="135" spans="1:13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</row>
    <row r="136" spans="1:13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</row>
    <row r="137" spans="1:13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</row>
    <row r="138" spans="1:13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</row>
    <row r="139" spans="1:13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</row>
    <row r="140" spans="1:13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</row>
    <row r="141" spans="1:13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</row>
    <row r="142" spans="1:13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</row>
    <row r="143" spans="1:13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</row>
    <row r="144" spans="1:13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</row>
    <row r="145" spans="1:13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</row>
    <row r="146" spans="1:13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</row>
    <row r="147" spans="1:13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</row>
    <row r="148" spans="1:13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</row>
    <row r="149" spans="1:13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</row>
    <row r="150" spans="1:13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</row>
    <row r="151" spans="1:13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</row>
    <row r="152" spans="1:13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</row>
    <row r="153" spans="1:13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</row>
    <row r="154" spans="1:13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</row>
    <row r="155" spans="1:13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</row>
    <row r="156" spans="1:13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</row>
    <row r="157" spans="1:13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</row>
    <row r="158" spans="1:13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</row>
    <row r="159" spans="1:13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</row>
    <row r="160" spans="1:13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</row>
    <row r="161" spans="1:13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</row>
    <row r="162" spans="1:13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</row>
    <row r="163" spans="1:13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</row>
    <row r="164" spans="1:13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</row>
    <row r="165" spans="1:13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</row>
    <row r="166" spans="1:13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</row>
    <row r="167" spans="1:13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</row>
    <row r="168" spans="1:13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</row>
    <row r="169" spans="1:13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</row>
    <row r="170" spans="1:13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3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</row>
    <row r="172" spans="1:13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</row>
    <row r="173" spans="1:13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</row>
    <row r="174" spans="1:13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</row>
    <row r="175" spans="1:13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</row>
    <row r="176" spans="1:13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</row>
    <row r="177" spans="1:13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</row>
    <row r="178" spans="1:13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</row>
    <row r="179" spans="1:13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</row>
    <row r="180" spans="1:13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</row>
    <row r="181" spans="1:13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</row>
    <row r="182" spans="1:13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</row>
    <row r="183" spans="1:13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</row>
    <row r="184" spans="1:13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</row>
    <row r="185" spans="1:13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</row>
    <row r="186" spans="1:13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</row>
    <row r="187" spans="1:13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</row>
    <row r="188" spans="1:13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</row>
    <row r="189" spans="1:13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</row>
    <row r="190" spans="1:13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</row>
    <row r="191" spans="1:13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</row>
    <row r="192" spans="1:13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</row>
    <row r="193" spans="1:13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</row>
    <row r="194" spans="1:13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</row>
    <row r="195" spans="1:13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</row>
    <row r="196" spans="1:13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</row>
    <row r="197" spans="1:13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</row>
    <row r="198" spans="1:13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</row>
    <row r="199" spans="1:13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</row>
    <row r="200" spans="1:13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</row>
    <row r="201" spans="1:13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</row>
    <row r="202" spans="1:13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</row>
    <row r="203" spans="1:13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</row>
    <row r="204" spans="1:13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</row>
    <row r="205" spans="1:13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</row>
    <row r="206" spans="1:13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</row>
    <row r="207" spans="1:13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</row>
    <row r="208" spans="1:13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</row>
    <row r="209" spans="1:13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</row>
    <row r="210" spans="1:13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</row>
    <row r="211" spans="1:13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</row>
    <row r="212" spans="1:13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</row>
    <row r="213" spans="1:13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</row>
    <row r="214" spans="1:13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</row>
    <row r="215" spans="1:13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</row>
    <row r="216" spans="1:13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</row>
    <row r="217" spans="1:13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</row>
    <row r="218" spans="1:13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</row>
    <row r="219" spans="1:13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</row>
    <row r="220" spans="1:13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</row>
    <row r="221" spans="1:13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</row>
    <row r="222" spans="1:13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</row>
    <row r="223" spans="1:13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</row>
    <row r="224" spans="1:13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</row>
    <row r="225" spans="1:13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</row>
    <row r="226" spans="1:13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</row>
    <row r="227" spans="1:13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</row>
    <row r="228" spans="1:13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</row>
    <row r="229" spans="1:13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</row>
    <row r="230" spans="1:13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</row>
    <row r="231" spans="1:13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</row>
    <row r="232" spans="1:13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</row>
    <row r="233" spans="1:13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</row>
    <row r="234" spans="1:13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</row>
    <row r="235" spans="1:13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</row>
    <row r="236" spans="1:13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</row>
    <row r="237" spans="1:13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</row>
    <row r="238" spans="1:13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</row>
    <row r="239" spans="1:13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</row>
    <row r="240" spans="1:13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</row>
    <row r="241" spans="1:13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</row>
    <row r="242" spans="1:13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</row>
    <row r="243" spans="1:13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</row>
    <row r="244" spans="1:13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</row>
    <row r="245" spans="1:13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</row>
    <row r="246" spans="1:13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</row>
    <row r="247" spans="1:13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</row>
    <row r="248" spans="1:13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</row>
    <row r="249" spans="1:13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</row>
    <row r="250" spans="1:13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</row>
    <row r="251" spans="1:13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</row>
    <row r="252" spans="1:13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</row>
    <row r="253" spans="1:13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</row>
    <row r="254" spans="1:13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</row>
    <row r="255" spans="1:13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</row>
    <row r="256" spans="1:13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</row>
    <row r="257" spans="1:13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</row>
  </sheetData>
  <mergeCells count="2">
    <mergeCell ref="F8:H8"/>
    <mergeCell ref="J8:L8"/>
  </mergeCells>
  <printOptions/>
  <pageMargins left="1.25" right="0.75" top="0.75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2"/>
  <sheetViews>
    <sheetView tabSelected="1" workbookViewId="0" topLeftCell="A1">
      <selection activeCell="A1" sqref="A1:F58"/>
    </sheetView>
  </sheetViews>
  <sheetFormatPr defaultColWidth="9.140625" defaultRowHeight="12.75"/>
  <cols>
    <col min="1" max="1" width="2.421875" style="51" customWidth="1"/>
    <col min="2" max="2" width="5.57421875" style="51" customWidth="1"/>
    <col min="3" max="3" width="47.421875" style="51" customWidth="1"/>
    <col min="4" max="4" width="7.140625" style="51" customWidth="1"/>
    <col min="5" max="5" width="11.8515625" style="51" bestFit="1" customWidth="1"/>
    <col min="6" max="6" width="12.8515625" style="51" bestFit="1" customWidth="1"/>
    <col min="7" max="7" width="11.140625" style="51" bestFit="1" customWidth="1"/>
    <col min="8" max="16384" width="9.140625" style="51" customWidth="1"/>
  </cols>
  <sheetData>
    <row r="1" s="130" customFormat="1" ht="15">
      <c r="A1" s="50" t="s">
        <v>275</v>
      </c>
    </row>
    <row r="2" s="105" customFormat="1" ht="12.75">
      <c r="A2" s="55" t="s">
        <v>353</v>
      </c>
    </row>
    <row r="3" s="105" customFormat="1" ht="12.75">
      <c r="A3" s="55" t="s">
        <v>305</v>
      </c>
    </row>
    <row r="4" ht="11.25">
      <c r="A4" s="51" t="s">
        <v>229</v>
      </c>
    </row>
    <row r="5" ht="6" customHeight="1"/>
    <row r="6" ht="11.25">
      <c r="E6" s="112">
        <v>37529</v>
      </c>
    </row>
    <row r="7" ht="11.25">
      <c r="E7" s="113" t="s">
        <v>49</v>
      </c>
    </row>
    <row r="8" ht="5.25" customHeight="1"/>
    <row r="9" spans="1:5" ht="11.25">
      <c r="A9" s="51" t="s">
        <v>354</v>
      </c>
      <c r="D9" s="114"/>
      <c r="E9" s="115">
        <f>'[1]CF'!E13</f>
        <v>9271</v>
      </c>
    </row>
    <row r="10" spans="4:5" ht="11.25">
      <c r="D10" s="114"/>
      <c r="E10" s="115"/>
    </row>
    <row r="11" spans="1:5" ht="11.25">
      <c r="A11" s="51" t="s">
        <v>355</v>
      </c>
      <c r="D11" s="114"/>
      <c r="E11" s="115"/>
    </row>
    <row r="12" spans="1:5" ht="11.25">
      <c r="A12" s="51" t="s">
        <v>356</v>
      </c>
      <c r="D12" s="114"/>
      <c r="E12" s="115">
        <f>'[1]CF'!F18</f>
        <v>5652</v>
      </c>
    </row>
    <row r="13" spans="1:5" ht="11.25">
      <c r="A13" s="51" t="s">
        <v>357</v>
      </c>
      <c r="D13" s="114"/>
      <c r="E13" s="114">
        <f>'[1]CF'!F26</f>
        <v>10182</v>
      </c>
    </row>
    <row r="14" spans="4:5" ht="3.75" customHeight="1">
      <c r="D14" s="114"/>
      <c r="E14" s="116"/>
    </row>
    <row r="15" spans="1:5" ht="11.25" customHeight="1">
      <c r="A15" s="51" t="s">
        <v>358</v>
      </c>
      <c r="D15" s="114"/>
      <c r="E15" s="114">
        <f>SUM(E9:E13)</f>
        <v>25105</v>
      </c>
    </row>
    <row r="16" spans="4:5" ht="11.25">
      <c r="D16" s="114"/>
      <c r="E16" s="114"/>
    </row>
    <row r="17" spans="1:5" ht="11.25">
      <c r="A17" s="51" t="s">
        <v>359</v>
      </c>
      <c r="D17" s="114"/>
      <c r="E17" s="114"/>
    </row>
    <row r="18" spans="1:5" ht="11.25">
      <c r="A18" s="51" t="s">
        <v>360</v>
      </c>
      <c r="E18" s="114">
        <f>'[1]CF'!F35</f>
        <v>-37693</v>
      </c>
    </row>
    <row r="19" spans="1:5" ht="11.25">
      <c r="A19" s="51" t="s">
        <v>361</v>
      </c>
      <c r="E19" s="116">
        <f>'[1]CF'!F38</f>
        <v>12452</v>
      </c>
    </row>
    <row r="20" spans="1:5" ht="11.25">
      <c r="A20" s="51" t="s">
        <v>362</v>
      </c>
      <c r="D20" s="114"/>
      <c r="E20" s="114">
        <f>SUM(E15:E19)</f>
        <v>-136</v>
      </c>
    </row>
    <row r="21" spans="1:5" ht="11.25">
      <c r="A21" s="51" t="s">
        <v>363</v>
      </c>
      <c r="D21" s="114"/>
      <c r="E21" s="114">
        <f>'[1]CF'!E41</f>
        <v>0</v>
      </c>
    </row>
    <row r="22" spans="1:5" ht="11.25">
      <c r="A22" s="51" t="s">
        <v>364</v>
      </c>
      <c r="D22" s="114"/>
      <c r="E22" s="114">
        <f>'[1]CF'!E42</f>
        <v>-4726</v>
      </c>
    </row>
    <row r="23" ht="5.25" customHeight="1">
      <c r="E23" s="111"/>
    </row>
    <row r="24" spans="1:5" ht="11.25">
      <c r="A24" s="51" t="s">
        <v>365</v>
      </c>
      <c r="E24" s="117">
        <f>SUM(E20:E22)</f>
        <v>-4862</v>
      </c>
    </row>
    <row r="25" ht="11.25">
      <c r="E25" s="111"/>
    </row>
    <row r="26" spans="4:5" ht="11.25">
      <c r="D26" s="114"/>
      <c r="E26" s="114"/>
    </row>
    <row r="27" spans="1:5" ht="11.25">
      <c r="A27" s="51" t="s">
        <v>366</v>
      </c>
      <c r="D27" s="114"/>
      <c r="E27" s="114"/>
    </row>
    <row r="28" spans="2:5" ht="11.25">
      <c r="B28" s="51" t="s">
        <v>367</v>
      </c>
      <c r="D28" s="114"/>
      <c r="E28" s="114">
        <f>'[1]CF'!F62</f>
        <v>900</v>
      </c>
    </row>
    <row r="29" spans="2:5" ht="11.25">
      <c r="B29" s="51" t="s">
        <v>368</v>
      </c>
      <c r="D29" s="114"/>
      <c r="E29" s="114">
        <f>'[1]CF'!F61</f>
        <v>-1343</v>
      </c>
    </row>
    <row r="30" spans="1:5" ht="11.25">
      <c r="A30" s="51" t="s">
        <v>369</v>
      </c>
      <c r="D30" s="114"/>
      <c r="E30" s="118">
        <f>SUM(E26:E29)</f>
        <v>-443</v>
      </c>
    </row>
    <row r="31" spans="4:5" ht="11.25">
      <c r="D31" s="114"/>
      <c r="E31" s="114"/>
    </row>
    <row r="32" spans="4:5" ht="11.25">
      <c r="D32" s="114"/>
      <c r="E32" s="114"/>
    </row>
    <row r="33" spans="1:5" ht="11.25">
      <c r="A33" s="51" t="s">
        <v>370</v>
      </c>
      <c r="D33" s="114"/>
      <c r="E33" s="114"/>
    </row>
    <row r="34" spans="2:5" ht="11.25">
      <c r="B34" s="51" t="s">
        <v>371</v>
      </c>
      <c r="D34" s="114"/>
      <c r="E34" s="114">
        <f>'[1]CF'!F70</f>
        <v>-637</v>
      </c>
    </row>
    <row r="35" spans="2:5" ht="11.25">
      <c r="B35" s="51" t="s">
        <v>372</v>
      </c>
      <c r="D35" s="114"/>
      <c r="E35" s="114">
        <f>'[1]CF'!F78</f>
        <v>-1211</v>
      </c>
    </row>
    <row r="36" spans="2:5" ht="11.25">
      <c r="B36" s="51" t="s">
        <v>373</v>
      </c>
      <c r="D36" s="114"/>
      <c r="E36" s="114">
        <v>0</v>
      </c>
    </row>
    <row r="37" spans="1:5" ht="11.25">
      <c r="A37" s="51" t="s">
        <v>374</v>
      </c>
      <c r="D37" s="114"/>
      <c r="E37" s="118">
        <f>SUM(E33:E36)</f>
        <v>-1848</v>
      </c>
    </row>
    <row r="38" spans="4:5" ht="11.25">
      <c r="D38" s="114"/>
      <c r="E38" s="115"/>
    </row>
    <row r="39" spans="1:7" ht="11.25">
      <c r="A39" s="51" t="s">
        <v>375</v>
      </c>
      <c r="D39" s="114"/>
      <c r="E39" s="115">
        <f>E24+E30+E37</f>
        <v>-7153</v>
      </c>
      <c r="F39" s="119"/>
      <c r="G39" s="119"/>
    </row>
    <row r="40" spans="4:5" ht="11.25">
      <c r="D40" s="114"/>
      <c r="E40" s="115"/>
    </row>
    <row r="41" spans="1:5" ht="11.25">
      <c r="A41" s="51" t="s">
        <v>376</v>
      </c>
      <c r="D41" s="114"/>
      <c r="E41" s="115">
        <f>5384+4809-3295</f>
        <v>6898</v>
      </c>
    </row>
    <row r="42" spans="1:5" ht="11.25">
      <c r="A42" s="56"/>
      <c r="D42" s="114"/>
      <c r="E42" s="115"/>
    </row>
    <row r="43" spans="1:7" ht="12" thickBot="1">
      <c r="A43" s="51" t="s">
        <v>377</v>
      </c>
      <c r="D43" s="114"/>
      <c r="E43" s="120">
        <f>SUM(E39:E41)</f>
        <v>-255</v>
      </c>
      <c r="F43" s="119"/>
      <c r="G43" s="121"/>
    </row>
    <row r="44" spans="3:4" ht="6" customHeight="1" thickTop="1">
      <c r="C44" s="56"/>
      <c r="D44" s="111"/>
    </row>
    <row r="45" spans="1:5" ht="11.25">
      <c r="A45" s="51" t="s">
        <v>378</v>
      </c>
      <c r="C45" s="111"/>
      <c r="D45" s="111"/>
      <c r="E45" s="122"/>
    </row>
    <row r="46" spans="2:5" ht="11.25">
      <c r="B46" s="51" t="s">
        <v>379</v>
      </c>
      <c r="C46" s="111"/>
      <c r="D46" s="123"/>
      <c r="E46" s="64">
        <f>4498+3758+6083</f>
        <v>14339</v>
      </c>
    </row>
    <row r="47" spans="2:5" ht="11.25">
      <c r="B47" s="51" t="s">
        <v>380</v>
      </c>
      <c r="C47" s="111"/>
      <c r="D47" s="123"/>
      <c r="E47" s="67">
        <v>-8511</v>
      </c>
    </row>
    <row r="48" spans="3:5" ht="11.25">
      <c r="C48" s="111"/>
      <c r="D48" s="111"/>
      <c r="E48" s="65">
        <f>SUM(E46:E47)</f>
        <v>5828</v>
      </c>
    </row>
    <row r="49" spans="2:5" ht="11.25">
      <c r="B49" s="51" t="s">
        <v>381</v>
      </c>
      <c r="C49" s="124"/>
      <c r="D49" s="111"/>
      <c r="E49" s="64"/>
    </row>
    <row r="50" spans="2:5" ht="11.25">
      <c r="B50" s="51" t="s">
        <v>382</v>
      </c>
      <c r="C50" s="111"/>
      <c r="D50" s="111"/>
      <c r="E50" s="65">
        <v>-6083</v>
      </c>
    </row>
    <row r="51" spans="3:5" ht="12" thickBot="1">
      <c r="C51" s="111"/>
      <c r="D51" s="125"/>
      <c r="E51" s="126">
        <f>SUM(E48:E50)</f>
        <v>-255</v>
      </c>
    </row>
    <row r="52" spans="3:5" ht="12" thickTop="1">
      <c r="C52" s="111"/>
      <c r="D52" s="125"/>
      <c r="E52" s="107"/>
    </row>
    <row r="53" spans="3:5" ht="11.25">
      <c r="C53" s="111"/>
      <c r="D53" s="125"/>
      <c r="E53" s="107"/>
    </row>
    <row r="54" spans="3:5" ht="11.25">
      <c r="C54" s="111"/>
      <c r="D54" s="125"/>
      <c r="E54" s="107"/>
    </row>
    <row r="55" spans="1:4" ht="11.25">
      <c r="A55" s="84" t="s">
        <v>317</v>
      </c>
      <c r="C55" s="111"/>
      <c r="D55" s="125"/>
    </row>
    <row r="56" spans="3:4" ht="11.25">
      <c r="C56" s="111"/>
      <c r="D56" s="125"/>
    </row>
    <row r="57" spans="1:4" ht="11.25">
      <c r="A57" s="51" t="s">
        <v>403</v>
      </c>
      <c r="C57" s="111"/>
      <c r="D57" s="125"/>
    </row>
    <row r="58" spans="1:4" ht="11.25">
      <c r="A58" s="51" t="s">
        <v>402</v>
      </c>
      <c r="C58" s="111"/>
      <c r="D58" s="125"/>
    </row>
    <row r="59" spans="3:4" ht="11.25">
      <c r="C59" s="111"/>
      <c r="D59" s="125"/>
    </row>
    <row r="60" spans="3:4" ht="11.25">
      <c r="C60" s="111"/>
      <c r="D60" s="125"/>
    </row>
    <row r="61" spans="3:4" ht="11.25">
      <c r="C61" s="111"/>
      <c r="D61" s="125"/>
    </row>
    <row r="62" spans="3:4" ht="11.25">
      <c r="C62" s="111"/>
      <c r="D62" s="125"/>
    </row>
    <row r="63" spans="3:4" ht="11.25">
      <c r="C63" s="111"/>
      <c r="D63" s="125"/>
    </row>
    <row r="64" spans="3:4" ht="11.25">
      <c r="C64" s="111"/>
      <c r="D64" s="125"/>
    </row>
    <row r="65" spans="3:4" ht="11.25">
      <c r="C65" s="111"/>
      <c r="D65" s="125"/>
    </row>
    <row r="66" spans="3:4" ht="11.25">
      <c r="C66" s="111"/>
      <c r="D66" s="125"/>
    </row>
    <row r="67" spans="3:4" ht="11.25">
      <c r="C67" s="111"/>
      <c r="D67" s="125"/>
    </row>
    <row r="68" spans="3:4" ht="11.25">
      <c r="C68" s="111"/>
      <c r="D68" s="125"/>
    </row>
    <row r="69" spans="3:4" ht="11.25">
      <c r="C69" s="111"/>
      <c r="D69" s="125"/>
    </row>
    <row r="70" spans="3:4" ht="11.25">
      <c r="C70" s="111"/>
      <c r="D70" s="125"/>
    </row>
    <row r="71" spans="1:5" ht="11.25">
      <c r="A71" s="124"/>
      <c r="B71" s="111"/>
      <c r="C71" s="111"/>
      <c r="D71" s="111"/>
      <c r="E71" s="111"/>
    </row>
    <row r="72" spans="1:5" ht="11.25">
      <c r="A72" s="124"/>
      <c r="B72" s="111"/>
      <c r="C72" s="111"/>
      <c r="D72" s="111"/>
      <c r="E72" s="111"/>
    </row>
    <row r="73" spans="1:5" ht="11.25">
      <c r="A73" s="124"/>
      <c r="B73" s="111"/>
      <c r="C73" s="111"/>
      <c r="D73" s="111"/>
      <c r="E73" s="111"/>
    </row>
    <row r="74" spans="1:5" ht="11.25">
      <c r="A74" s="111"/>
      <c r="B74" s="111"/>
      <c r="C74" s="111"/>
      <c r="D74" s="111"/>
      <c r="E74" s="111"/>
    </row>
    <row r="75" spans="1:5" ht="11.25">
      <c r="A75" s="111"/>
      <c r="B75" s="111"/>
      <c r="C75" s="111"/>
      <c r="D75" s="111"/>
      <c r="E75" s="111"/>
    </row>
    <row r="76" spans="1:5" ht="11.25">
      <c r="A76" s="111"/>
      <c r="B76" s="111"/>
      <c r="C76" s="111"/>
      <c r="D76" s="111"/>
      <c r="E76" s="128"/>
    </row>
    <row r="77" spans="1:5" ht="11.25">
      <c r="A77" s="111"/>
      <c r="B77" s="111"/>
      <c r="C77" s="111"/>
      <c r="D77" s="111"/>
      <c r="E77" s="128"/>
    </row>
    <row r="78" spans="1:5" ht="11.25">
      <c r="A78" s="111"/>
      <c r="B78" s="111"/>
      <c r="C78" s="111"/>
      <c r="D78" s="111"/>
      <c r="E78" s="129"/>
    </row>
    <row r="79" spans="1:5" ht="11.25">
      <c r="A79" s="111"/>
      <c r="B79" s="111"/>
      <c r="C79" s="111"/>
      <c r="D79" s="111"/>
      <c r="E79" s="128"/>
    </row>
    <row r="80" spans="1:5" ht="11.25">
      <c r="A80" s="111"/>
      <c r="B80" s="111"/>
      <c r="C80" s="111"/>
      <c r="D80" s="111"/>
      <c r="E80" s="111"/>
    </row>
    <row r="81" spans="1:5" ht="11.25">
      <c r="A81" s="124"/>
      <c r="B81" s="111"/>
      <c r="C81" s="111"/>
      <c r="D81" s="111"/>
      <c r="E81" s="111"/>
    </row>
    <row r="82" spans="1:5" ht="11.25">
      <c r="A82" s="111"/>
      <c r="B82" s="111"/>
      <c r="C82" s="111"/>
      <c r="D82" s="111"/>
      <c r="E82" s="111"/>
    </row>
    <row r="83" spans="1:5" ht="11.25">
      <c r="A83" s="111"/>
      <c r="B83" s="111"/>
      <c r="C83" s="111"/>
      <c r="D83" s="114"/>
      <c r="E83" s="114"/>
    </row>
    <row r="84" spans="1:5" ht="11.25">
      <c r="A84" s="111"/>
      <c r="B84" s="111"/>
      <c r="C84" s="111"/>
      <c r="D84" s="114"/>
      <c r="E84" s="114"/>
    </row>
    <row r="85" spans="1:5" ht="11.25">
      <c r="A85" s="111"/>
      <c r="B85" s="111"/>
      <c r="C85" s="111"/>
      <c r="D85" s="114"/>
      <c r="E85" s="114"/>
    </row>
    <row r="86" spans="1:5" ht="11.25">
      <c r="A86" s="111"/>
      <c r="B86" s="111"/>
      <c r="C86" s="111"/>
      <c r="D86" s="114"/>
      <c r="E86" s="114"/>
    </row>
    <row r="87" spans="1:5" ht="11.25">
      <c r="A87" s="111"/>
      <c r="B87" s="111"/>
      <c r="C87" s="111"/>
      <c r="D87" s="111"/>
      <c r="E87" s="114"/>
    </row>
    <row r="88" spans="1:5" ht="11.25">
      <c r="A88" s="111"/>
      <c r="B88" s="111"/>
      <c r="C88" s="111"/>
      <c r="D88" s="114"/>
      <c r="E88" s="114"/>
    </row>
    <row r="89" spans="1:5" ht="11.25">
      <c r="A89" s="111"/>
      <c r="B89" s="111"/>
      <c r="C89" s="111"/>
      <c r="D89" s="114"/>
      <c r="E89" s="114"/>
    </row>
    <row r="90" spans="1:5" ht="11.25">
      <c r="A90" s="111"/>
      <c r="B90" s="111"/>
      <c r="C90" s="111"/>
      <c r="D90" s="114"/>
      <c r="E90" s="114"/>
    </row>
    <row r="91" spans="1:5" ht="11.25">
      <c r="A91" s="111"/>
      <c r="B91" s="111"/>
      <c r="C91" s="111"/>
      <c r="D91" s="114"/>
      <c r="E91" s="114"/>
    </row>
    <row r="92" spans="1:5" ht="11.25">
      <c r="A92" s="111"/>
      <c r="B92" s="111"/>
      <c r="C92" s="111"/>
      <c r="D92" s="114"/>
      <c r="E92" s="114"/>
    </row>
    <row r="93" spans="1:5" ht="11.25">
      <c r="A93" s="111"/>
      <c r="B93" s="111"/>
      <c r="C93" s="111"/>
      <c r="D93" s="114"/>
      <c r="E93" s="114"/>
    </row>
    <row r="94" spans="1:5" ht="11.25">
      <c r="A94" s="111"/>
      <c r="B94" s="111"/>
      <c r="C94" s="111"/>
      <c r="D94" s="114"/>
      <c r="E94" s="114"/>
    </row>
    <row r="95" spans="1:5" ht="11.25">
      <c r="A95" s="111"/>
      <c r="B95" s="111"/>
      <c r="C95" s="111"/>
      <c r="D95" s="114"/>
      <c r="E95" s="114"/>
    </row>
    <row r="96" spans="1:5" ht="11.25">
      <c r="A96" s="111"/>
      <c r="B96" s="111"/>
      <c r="C96" s="111"/>
      <c r="D96" s="114"/>
      <c r="E96" s="114"/>
    </row>
    <row r="97" spans="1:5" ht="11.25">
      <c r="A97" s="111"/>
      <c r="B97" s="111"/>
      <c r="C97" s="111"/>
      <c r="D97" s="114"/>
      <c r="E97" s="114"/>
    </row>
    <row r="98" spans="1:5" ht="11.25">
      <c r="A98" s="111"/>
      <c r="B98" s="111"/>
      <c r="C98" s="111"/>
      <c r="D98" s="114"/>
      <c r="E98" s="114"/>
    </row>
    <row r="99" spans="1:5" ht="11.25">
      <c r="A99" s="111"/>
      <c r="B99" s="111"/>
      <c r="C99" s="111"/>
      <c r="D99" s="114"/>
      <c r="E99" s="114"/>
    </row>
    <row r="100" spans="1:5" ht="11.25">
      <c r="A100" s="111"/>
      <c r="B100" s="111"/>
      <c r="C100" s="111"/>
      <c r="D100" s="114"/>
      <c r="E100" s="114"/>
    </row>
    <row r="101" spans="1:5" ht="11.25">
      <c r="A101" s="111"/>
      <c r="B101" s="111"/>
      <c r="C101" s="111"/>
      <c r="D101" s="114"/>
      <c r="E101" s="114"/>
    </row>
    <row r="102" spans="1:5" ht="11.25">
      <c r="A102" s="111"/>
      <c r="B102" s="111"/>
      <c r="C102" s="111"/>
      <c r="D102" s="114"/>
      <c r="E102" s="114"/>
    </row>
    <row r="103" spans="1:5" ht="11.25">
      <c r="A103" s="124"/>
      <c r="B103" s="111"/>
      <c r="C103" s="111"/>
      <c r="D103" s="114"/>
      <c r="E103" s="114"/>
    </row>
    <row r="104" spans="1:5" ht="11.25">
      <c r="A104" s="111"/>
      <c r="B104" s="111"/>
      <c r="C104" s="111"/>
      <c r="D104" s="114"/>
      <c r="E104" s="114"/>
    </row>
    <row r="105" spans="1:5" ht="11.25">
      <c r="A105" s="111"/>
      <c r="B105" s="111"/>
      <c r="C105" s="111"/>
      <c r="D105" s="114"/>
      <c r="E105" s="114"/>
    </row>
    <row r="106" spans="1:5" ht="11.25">
      <c r="A106" s="111"/>
      <c r="B106" s="111"/>
      <c r="C106" s="111"/>
      <c r="D106" s="114"/>
      <c r="E106" s="114"/>
    </row>
    <row r="107" spans="1:5" ht="11.25">
      <c r="A107" s="111"/>
      <c r="B107" s="111"/>
      <c r="C107" s="111"/>
      <c r="D107" s="114"/>
      <c r="E107" s="114"/>
    </row>
    <row r="108" spans="1:5" ht="11.25">
      <c r="A108" s="111"/>
      <c r="B108" s="111"/>
      <c r="C108" s="111"/>
      <c r="D108" s="114"/>
      <c r="E108" s="114"/>
    </row>
    <row r="109" spans="1:5" ht="11.25">
      <c r="A109" s="111"/>
      <c r="B109" s="111"/>
      <c r="C109" s="111"/>
      <c r="D109" s="114"/>
      <c r="E109" s="114"/>
    </row>
    <row r="110" spans="1:5" ht="11.25">
      <c r="A110" s="111"/>
      <c r="B110" s="111"/>
      <c r="C110" s="111"/>
      <c r="D110" s="114"/>
      <c r="E110" s="114"/>
    </row>
    <row r="111" spans="1:5" ht="11.25">
      <c r="A111" s="111"/>
      <c r="B111" s="111"/>
      <c r="C111" s="111"/>
      <c r="D111" s="114"/>
      <c r="E111" s="114"/>
    </row>
    <row r="112" spans="1:5" ht="11.25">
      <c r="A112" s="111"/>
      <c r="B112" s="111"/>
      <c r="C112" s="111"/>
      <c r="D112" s="114"/>
      <c r="E112" s="114"/>
    </row>
    <row r="113" spans="1:5" ht="11.25">
      <c r="A113" s="111"/>
      <c r="B113" s="111"/>
      <c r="C113" s="111"/>
      <c r="D113" s="114"/>
      <c r="E113" s="114"/>
    </row>
    <row r="114" spans="1:5" ht="11.25">
      <c r="A114" s="124"/>
      <c r="B114" s="111"/>
      <c r="C114" s="111"/>
      <c r="D114" s="114"/>
      <c r="E114" s="114"/>
    </row>
    <row r="115" spans="1:5" ht="11.25">
      <c r="A115" s="111"/>
      <c r="B115" s="111"/>
      <c r="C115" s="111"/>
      <c r="D115" s="114"/>
      <c r="E115" s="114"/>
    </row>
    <row r="116" spans="1:5" ht="11.25">
      <c r="A116" s="111"/>
      <c r="B116" s="111"/>
      <c r="C116" s="111"/>
      <c r="D116" s="114"/>
      <c r="E116" s="114"/>
    </row>
    <row r="117" spans="1:5" ht="11.25">
      <c r="A117" s="111"/>
      <c r="B117" s="111"/>
      <c r="C117" s="111"/>
      <c r="D117" s="114"/>
      <c r="E117" s="114"/>
    </row>
    <row r="118" spans="1:5" ht="11.25">
      <c r="A118" s="111"/>
      <c r="B118" s="111"/>
      <c r="C118" s="111"/>
      <c r="D118" s="114"/>
      <c r="E118" s="114"/>
    </row>
    <row r="119" spans="1:5" ht="11.25">
      <c r="A119" s="111"/>
      <c r="B119" s="111"/>
      <c r="C119" s="111"/>
      <c r="D119" s="114"/>
      <c r="E119" s="114"/>
    </row>
    <row r="120" spans="1:5" ht="11.25">
      <c r="A120" s="111"/>
      <c r="B120" s="111"/>
      <c r="C120" s="111"/>
      <c r="D120" s="114"/>
      <c r="E120" s="114"/>
    </row>
    <row r="121" spans="1:5" ht="11.25">
      <c r="A121" s="111"/>
      <c r="B121" s="111"/>
      <c r="C121" s="111"/>
      <c r="D121" s="114"/>
      <c r="E121" s="114"/>
    </row>
    <row r="122" spans="1:5" ht="11.25">
      <c r="A122" s="111"/>
      <c r="B122" s="111"/>
      <c r="C122" s="111"/>
      <c r="D122" s="114"/>
      <c r="E122" s="114"/>
    </row>
    <row r="123" spans="1:5" ht="11.25">
      <c r="A123" s="111"/>
      <c r="B123" s="111"/>
      <c r="C123" s="111"/>
      <c r="D123" s="114"/>
      <c r="E123" s="114"/>
    </row>
    <row r="124" spans="1:5" ht="11.25">
      <c r="A124" s="124"/>
      <c r="B124" s="111"/>
      <c r="C124" s="111"/>
      <c r="D124" s="114"/>
      <c r="E124" s="114"/>
    </row>
    <row r="125" spans="1:5" ht="11.25">
      <c r="A125" s="111"/>
      <c r="B125" s="111"/>
      <c r="C125" s="111"/>
      <c r="D125" s="114"/>
      <c r="E125" s="114"/>
    </row>
    <row r="126" spans="1:5" ht="11.25">
      <c r="A126" s="124"/>
      <c r="B126" s="111"/>
      <c r="C126" s="111"/>
      <c r="D126" s="114"/>
      <c r="E126" s="114"/>
    </row>
    <row r="127" spans="1:5" ht="11.25">
      <c r="A127" s="124"/>
      <c r="B127" s="111"/>
      <c r="C127" s="111"/>
      <c r="D127" s="114"/>
      <c r="E127" s="114"/>
    </row>
    <row r="128" spans="1:5" ht="11.25">
      <c r="A128" s="124"/>
      <c r="B128" s="111"/>
      <c r="C128" s="111"/>
      <c r="D128" s="114"/>
      <c r="E128" s="114"/>
    </row>
    <row r="129" spans="1:5" ht="11.25">
      <c r="A129" s="111"/>
      <c r="B129" s="111"/>
      <c r="C129" s="111"/>
      <c r="D129" s="111"/>
      <c r="E129" s="111"/>
    </row>
    <row r="130" spans="1:5" ht="11.25">
      <c r="A130" s="111"/>
      <c r="B130" s="111"/>
      <c r="C130" s="111"/>
      <c r="D130" s="111"/>
      <c r="E130" s="111"/>
    </row>
    <row r="131" spans="1:5" ht="11.25">
      <c r="A131" s="111"/>
      <c r="B131" s="111"/>
      <c r="C131" s="111"/>
      <c r="D131" s="111"/>
      <c r="E131" s="111"/>
    </row>
    <row r="132" spans="1:5" ht="11.25">
      <c r="A132" s="111"/>
      <c r="B132" s="111"/>
      <c r="C132" s="111"/>
      <c r="D132" s="111"/>
      <c r="E132" s="111"/>
    </row>
  </sheetData>
  <printOptions/>
  <pageMargins left="0.75" right="0.75" top="1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Perak Corporation</dc:creator>
  <cp:keywords/>
  <dc:description/>
  <cp:lastModifiedBy>abltan</cp:lastModifiedBy>
  <cp:lastPrinted>2002-11-27T09:40:43Z</cp:lastPrinted>
  <dcterms:created xsi:type="dcterms:W3CDTF">2002-11-27T05:31:45Z</dcterms:created>
  <dcterms:modified xsi:type="dcterms:W3CDTF">2002-11-27T09:41:12Z</dcterms:modified>
  <cp:category/>
  <cp:version/>
  <cp:contentType/>
  <cp:contentStatus/>
</cp:coreProperties>
</file>